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88" windowWidth="17520" windowHeight="7980" activeTab="0"/>
  </bookViews>
  <sheets>
    <sheet name="Capacity Planning" sheetId="1" r:id="rId1"/>
  </sheets>
  <definedNames>
    <definedName name="_xlnm.Print_Area" localSheetId="0">'Capacity Planning'!$A$1:$P$58</definedName>
  </definedNames>
  <calcPr fullCalcOnLoad="1"/>
</workbook>
</file>

<file path=xl/sharedStrings.xml><?xml version="1.0" encoding="utf-8"?>
<sst xmlns="http://schemas.openxmlformats.org/spreadsheetml/2006/main" count="93" uniqueCount="50">
  <si>
    <t>Audio</t>
  </si>
  <si>
    <t>Video</t>
  </si>
  <si>
    <t>Criteria</t>
  </si>
  <si>
    <t>Total</t>
  </si>
  <si>
    <t>7845-I2</t>
  </si>
  <si>
    <t>Audio/Video</t>
  </si>
  <si>
    <t xml:space="preserve">Audio </t>
  </si>
  <si>
    <t>Ratio %</t>
  </si>
  <si>
    <t>Answer :</t>
  </si>
  <si>
    <t xml:space="preserve">Total </t>
  </si>
  <si>
    <t>Estimate your numbers</t>
  </si>
  <si>
    <t xml:space="preserve">Platform-Specific Recommended Capacity </t>
  </si>
  <si>
    <t>SRUs per call</t>
  </si>
  <si>
    <t>Configure the appropriate mix ratios for the video (yellow) or high-complexity audio (pink) boxes.</t>
  </si>
  <si>
    <t>G.711 to</t>
  </si>
  <si>
    <t>Video Bit Rate</t>
  </si>
  <si>
    <t>G.722/G.729 audio only</t>
  </si>
  <si>
    <t>G.711 audio only</t>
  </si>
  <si>
    <t xml:space="preserve">Table 1: Capacity for Various Video Bit Rates </t>
  </si>
  <si>
    <t>Max number of calls supported with this combo</t>
  </si>
  <si>
    <t>Number of SRUs you need</t>
  </si>
  <si>
    <t>Use Table 2 to create different combinations of audio and video ports.</t>
  </si>
  <si>
    <t xml:space="preserve">Table 2: Audio and Video Port Combinations </t>
  </si>
  <si>
    <t>For narrowband audio codecs (HC audio mode):</t>
  </si>
  <si>
    <t>For narrowband audio codecs (HQ audio mode):</t>
  </si>
  <si>
    <t>For wideband audio codecs (HQ audio mode only):</t>
  </si>
  <si>
    <t>G.711 audio + 384 Kbps video (H.264 AVC level 1.1)</t>
  </si>
  <si>
    <t>G.711 audio + 768 Kbps video (H.263 or H.264 AVC level 1.3)</t>
  </si>
  <si>
    <t>G.711 audio + 2000 Kbps video  (H.264 AVC level 3.0 or 3.1)</t>
  </si>
  <si>
    <t>G.722/G.729 audio + 384 Kbps video (H.264 AVC level 1.1)</t>
  </si>
  <si>
    <t>G.722/G.729 audio + 768 Kbps video  (H.263 or H.264 AVC level 1.3)</t>
  </si>
  <si>
    <t>G.722/G.729 audio + 2000 Kbps video  (H.264 AVC level 3.0 or 3.1)</t>
  </si>
  <si>
    <t>7845-I3-RC1</t>
  </si>
  <si>
    <t>7845-I3-RC2</t>
  </si>
  <si>
    <t>384 Kbps video (H.264 AVC level 1.1)</t>
  </si>
  <si>
    <t>768 Kbps video  (H.263 or H.264 AVC level 1.3)</t>
  </si>
  <si>
    <t>2000 Kbps video  (H.264 AVC level 3.0 or 3.1)</t>
  </si>
  <si>
    <t>G.722/G.729 ratio %</t>
  </si>
  <si>
    <t>G.722/G.729</t>
  </si>
  <si>
    <t>HC audio mode</t>
  </si>
  <si>
    <t>HQ audio mode</t>
  </si>
  <si>
    <t>n/a</t>
  </si>
  <si>
    <t>Table 3: Capacity Testing for HC audio mode</t>
  </si>
  <si>
    <t>Table 4: Capacity Testing for HQ audio mode</t>
  </si>
  <si>
    <t>Use this table to determine if your combo will work in High Capacity audio mode.</t>
  </si>
  <si>
    <t>Use this table to determine if your combo will work in High Quality audio mode.</t>
  </si>
  <si>
    <t>G.711 audio only (includes noise cancellation and line echo cancellation)</t>
  </si>
  <si>
    <t xml:space="preserve">UCS B or C 7845-I3-RC2 </t>
  </si>
  <si>
    <t>UCS B or C; 7845-I3-RC2</t>
  </si>
  <si>
    <t>UCS B or 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</si>
</sst>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.00;[Red]0.00"/>
    <numFmt numFmtId="166" formatCode="[$-409]h:mm:ss\ AM/PM"/>
    <numFmt numFmtId="167" formatCode="[$-409]dddd\,\ mmmm\ dd\,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  <font>
      <b/>
      <sz val="11"/>
      <name val="Calibri"/>
      <family val="2"/>
    </font>
    <font>
      <sz val="14"/>
      <name val="Arial"/>
      <family val="0"/>
    </font>
    <font>
      <b/>
      <sz val="11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wrapText="1"/>
    </xf>
    <xf numFmtId="0" fontId="0" fillId="0" borderId="11" xfId="0" applyFill="1" applyBorder="1" applyAlignment="1">
      <alignment/>
    </xf>
    <xf numFmtId="9" fontId="1" fillId="35" borderId="17" xfId="0" applyNumberFormat="1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4" borderId="17" xfId="0" applyFont="1" applyFill="1" applyBorder="1" applyAlignment="1">
      <alignment/>
    </xf>
    <xf numFmtId="0" fontId="1" fillId="34" borderId="15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33" borderId="23" xfId="0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3" borderId="22" xfId="0" applyFont="1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0" fillId="33" borderId="22" xfId="0" applyFill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/>
    </xf>
    <xf numFmtId="0" fontId="5" fillId="33" borderId="24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1" xfId="0" applyFont="1" applyBorder="1" applyAlignment="1">
      <alignment/>
    </xf>
    <xf numFmtId="0" fontId="1" fillId="33" borderId="17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28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9"/>
  <sheetViews>
    <sheetView tabSelected="1" zoomScalePageLayoutView="0" workbookViewId="0" topLeftCell="C25">
      <selection activeCell="H32" sqref="H32"/>
    </sheetView>
  </sheetViews>
  <sheetFormatPr defaultColWidth="9.140625" defaultRowHeight="12.75"/>
  <cols>
    <col min="1" max="1" width="62.8515625" style="0" customWidth="1"/>
    <col min="2" max="2" width="17.00390625" style="0" customWidth="1"/>
    <col min="3" max="3" width="17.421875" style="0" customWidth="1"/>
    <col min="4" max="4" width="12.140625" style="0" customWidth="1"/>
    <col min="5" max="5" width="11.140625" style="0" customWidth="1"/>
    <col min="6" max="6" width="11.57421875" style="0" customWidth="1"/>
    <col min="7" max="7" width="12.28125" style="0" customWidth="1"/>
    <col min="10" max="10" width="12.28125" style="0" customWidth="1"/>
    <col min="13" max="13" width="12.8515625" style="0" customWidth="1"/>
    <col min="16" max="16" width="15.8515625" style="0" customWidth="1"/>
  </cols>
  <sheetData>
    <row r="1" spans="1:3" ht="21">
      <c r="A1" s="22" t="s">
        <v>11</v>
      </c>
      <c r="C1" s="21"/>
    </row>
    <row r="2" spans="1:3" ht="21">
      <c r="A2" s="22"/>
      <c r="C2" s="21"/>
    </row>
    <row r="3" ht="12.75">
      <c r="A3" s="28" t="s">
        <v>18</v>
      </c>
    </row>
    <row r="4" ht="13.5" thickBot="1">
      <c r="A4" s="28"/>
    </row>
    <row r="5" spans="1:7" ht="14.25">
      <c r="A5" s="70" t="s">
        <v>2</v>
      </c>
      <c r="B5" s="53" t="s">
        <v>0</v>
      </c>
      <c r="C5" s="54" t="s">
        <v>1</v>
      </c>
      <c r="D5" s="54" t="s">
        <v>3</v>
      </c>
      <c r="E5" s="72" t="s">
        <v>4</v>
      </c>
      <c r="F5" s="72" t="s">
        <v>32</v>
      </c>
      <c r="G5" s="74" t="s">
        <v>47</v>
      </c>
    </row>
    <row r="6" spans="1:7" ht="16.5" customHeight="1" thickBot="1">
      <c r="A6" s="71"/>
      <c r="B6" s="51" t="s">
        <v>12</v>
      </c>
      <c r="C6" s="52" t="s">
        <v>12</v>
      </c>
      <c r="D6" s="52" t="s">
        <v>12</v>
      </c>
      <c r="E6" s="73"/>
      <c r="F6" s="73"/>
      <c r="G6" s="75"/>
    </row>
    <row r="7" spans="1:7" ht="12.75">
      <c r="A7" s="2"/>
      <c r="B7" s="2"/>
      <c r="C7" s="7"/>
      <c r="D7" s="7"/>
      <c r="E7" s="7"/>
      <c r="F7" s="7"/>
      <c r="G7" s="1"/>
    </row>
    <row r="8" spans="1:7" ht="12.75">
      <c r="A8" s="29" t="s">
        <v>23</v>
      </c>
      <c r="B8" s="2"/>
      <c r="C8" s="7"/>
      <c r="D8" s="7"/>
      <c r="E8" s="7">
        <v>375</v>
      </c>
      <c r="F8" s="7">
        <v>700</v>
      </c>
      <c r="G8" s="1">
        <v>1200</v>
      </c>
    </row>
    <row r="9" spans="1:7" ht="12.75">
      <c r="A9" s="2" t="s">
        <v>17</v>
      </c>
      <c r="B9" s="2">
        <v>1</v>
      </c>
      <c r="C9" s="7">
        <v>0</v>
      </c>
      <c r="D9" s="7">
        <f>B9+C9</f>
        <v>1</v>
      </c>
      <c r="E9" s="7">
        <f>FLOOR($E$8/D9,1)</f>
        <v>375</v>
      </c>
      <c r="F9" s="7">
        <f>FLOOR($F$8/D9,1)</f>
        <v>700</v>
      </c>
      <c r="G9" s="1">
        <f>FLOOR($G$8/D9,1)</f>
        <v>1200</v>
      </c>
    </row>
    <row r="10" spans="1:7" ht="12.75">
      <c r="A10" s="56" t="s">
        <v>26</v>
      </c>
      <c r="B10" s="2">
        <v>1</v>
      </c>
      <c r="C10" s="7">
        <v>1</v>
      </c>
      <c r="D10" s="7">
        <f>B10+C10</f>
        <v>2</v>
      </c>
      <c r="E10" s="7">
        <f>FLOOR($E$8/D10,1)</f>
        <v>187</v>
      </c>
      <c r="F10" s="7">
        <f>FLOOR($F$8/D10,1)</f>
        <v>350</v>
      </c>
      <c r="G10" s="1">
        <f>FLOOR($G$8/D10,1)</f>
        <v>600</v>
      </c>
    </row>
    <row r="11" spans="1:7" ht="12.75">
      <c r="A11" s="56" t="s">
        <v>27</v>
      </c>
      <c r="B11" s="2">
        <v>1</v>
      </c>
      <c r="C11" s="7">
        <v>2</v>
      </c>
      <c r="D11" s="7">
        <f>B11+C11</f>
        <v>3</v>
      </c>
      <c r="E11" s="7">
        <f>FLOOR($E$8/D11,1)</f>
        <v>125</v>
      </c>
      <c r="F11" s="7">
        <f>FLOOR($F$8/D11,1)</f>
        <v>233</v>
      </c>
      <c r="G11" s="1">
        <f>FLOOR($G$8/D11,1)</f>
        <v>400</v>
      </c>
    </row>
    <row r="12" spans="1:7" ht="13.5" thickBot="1">
      <c r="A12" s="48" t="s">
        <v>28</v>
      </c>
      <c r="B12" s="3">
        <v>1</v>
      </c>
      <c r="C12" s="8">
        <v>6</v>
      </c>
      <c r="D12" s="8">
        <f>B12+C12</f>
        <v>7</v>
      </c>
      <c r="E12" s="8">
        <f>FLOOR($E$8/D12,1)</f>
        <v>53</v>
      </c>
      <c r="F12" s="8">
        <f>FLOOR($F$8/D12,1)</f>
        <v>100</v>
      </c>
      <c r="G12" s="6">
        <f>FLOOR($G$8/D12,1)</f>
        <v>171</v>
      </c>
    </row>
    <row r="13" spans="1:7" ht="12.75">
      <c r="A13" s="2"/>
      <c r="B13" s="2"/>
      <c r="C13" s="7"/>
      <c r="D13" s="7"/>
      <c r="E13" s="7"/>
      <c r="F13" s="7"/>
      <c r="G13" s="1"/>
    </row>
    <row r="14" spans="1:7" ht="12.75">
      <c r="A14" s="29" t="s">
        <v>24</v>
      </c>
      <c r="B14" s="2"/>
      <c r="C14" s="7"/>
      <c r="D14" s="7"/>
      <c r="E14" s="7">
        <v>375</v>
      </c>
      <c r="F14" s="7">
        <v>700</v>
      </c>
      <c r="G14" s="1">
        <v>1200</v>
      </c>
    </row>
    <row r="15" spans="1:7" ht="12.75">
      <c r="A15" s="56" t="s">
        <v>46</v>
      </c>
      <c r="B15" s="2">
        <v>8</v>
      </c>
      <c r="C15" s="7">
        <v>0</v>
      </c>
      <c r="D15" s="7">
        <f>B15+C15</f>
        <v>8</v>
      </c>
      <c r="E15" s="7">
        <f>FLOOR($E$8/D15,1)</f>
        <v>46</v>
      </c>
      <c r="F15" s="7">
        <f>FLOOR($F$8/D15,1)</f>
        <v>87</v>
      </c>
      <c r="G15" s="1">
        <f>FLOOR($G$8/D15,1)</f>
        <v>150</v>
      </c>
    </row>
    <row r="16" spans="1:7" ht="12.75">
      <c r="A16" s="56" t="s">
        <v>26</v>
      </c>
      <c r="B16" s="2">
        <v>8</v>
      </c>
      <c r="C16" s="7">
        <v>1</v>
      </c>
      <c r="D16" s="7">
        <f>B16+C16</f>
        <v>9</v>
      </c>
      <c r="E16" s="7">
        <f>FLOOR($E$8/D16,1)</f>
        <v>41</v>
      </c>
      <c r="F16" s="7">
        <f>FLOOR($F$8/D16,1)</f>
        <v>77</v>
      </c>
      <c r="G16" s="1">
        <f>FLOOR($G$8/D16,1)</f>
        <v>133</v>
      </c>
    </row>
    <row r="17" spans="1:7" ht="12.75">
      <c r="A17" s="56" t="s">
        <v>27</v>
      </c>
      <c r="B17" s="2">
        <v>8</v>
      </c>
      <c r="C17" s="7">
        <v>2</v>
      </c>
      <c r="D17" s="7">
        <f>B17+C17</f>
        <v>10</v>
      </c>
      <c r="E17" s="7">
        <f>FLOOR($E$8/D17,1)</f>
        <v>37</v>
      </c>
      <c r="F17" s="7">
        <f>FLOOR($F$9/D17,1)</f>
        <v>70</v>
      </c>
      <c r="G17" s="1">
        <f>FLOOR($G$8/D17,1)</f>
        <v>120</v>
      </c>
    </row>
    <row r="18" spans="1:7" ht="13.5" thickBot="1">
      <c r="A18" s="48" t="s">
        <v>28</v>
      </c>
      <c r="B18" s="3">
        <v>8</v>
      </c>
      <c r="C18" s="8">
        <v>6</v>
      </c>
      <c r="D18" s="8">
        <f>B18+C18</f>
        <v>14</v>
      </c>
      <c r="E18" s="8">
        <f>FLOOR($E$8/D18,1)</f>
        <v>26</v>
      </c>
      <c r="F18" s="8">
        <f>FLOOR($F$8/D18,1)</f>
        <v>50</v>
      </c>
      <c r="G18" s="6">
        <f>FLOOR($G$8/D18,1)</f>
        <v>85</v>
      </c>
    </row>
    <row r="19" spans="1:7" ht="12.75">
      <c r="A19" s="2"/>
      <c r="B19" s="2"/>
      <c r="C19" s="7"/>
      <c r="D19" s="7"/>
      <c r="E19" s="7"/>
      <c r="F19" s="7"/>
      <c r="G19" s="1"/>
    </row>
    <row r="20" spans="1:7" ht="12.75">
      <c r="A20" s="29" t="s">
        <v>25</v>
      </c>
      <c r="B20" s="2"/>
      <c r="C20" s="7"/>
      <c r="D20" s="7"/>
      <c r="E20" s="7">
        <v>375</v>
      </c>
      <c r="F20" s="7">
        <v>700</v>
      </c>
      <c r="G20" s="1">
        <v>1200</v>
      </c>
    </row>
    <row r="21" spans="1:7" ht="12.75">
      <c r="A21" s="2" t="s">
        <v>16</v>
      </c>
      <c r="B21" s="2">
        <v>6</v>
      </c>
      <c r="C21" s="7">
        <v>0</v>
      </c>
      <c r="D21" s="7">
        <f>B21+C21</f>
        <v>6</v>
      </c>
      <c r="E21" s="7">
        <f>FLOOR($E$8/D21,1)</f>
        <v>62</v>
      </c>
      <c r="F21" s="7">
        <f>FLOOR($F$9/D21,1)</f>
        <v>116</v>
      </c>
      <c r="G21" s="1">
        <f>FLOOR($G$8/D21,1)</f>
        <v>200</v>
      </c>
    </row>
    <row r="22" spans="1:7" ht="12.75">
      <c r="A22" s="56" t="s">
        <v>29</v>
      </c>
      <c r="B22" s="2">
        <v>6</v>
      </c>
      <c r="C22" s="7">
        <v>1</v>
      </c>
      <c r="D22" s="7">
        <f>B22+C22</f>
        <v>7</v>
      </c>
      <c r="E22" s="7">
        <f>FLOOR($E$8/D22,1)</f>
        <v>53</v>
      </c>
      <c r="F22" s="7">
        <f>FLOOR($F$9/D22,1)</f>
        <v>100</v>
      </c>
      <c r="G22" s="1">
        <f>FLOOR($G$8/D22,1)</f>
        <v>171</v>
      </c>
    </row>
    <row r="23" spans="1:7" ht="12.75">
      <c r="A23" s="56" t="s">
        <v>30</v>
      </c>
      <c r="B23" s="2">
        <v>6</v>
      </c>
      <c r="C23" s="7">
        <v>2</v>
      </c>
      <c r="D23" s="7">
        <f>B23+C23</f>
        <v>8</v>
      </c>
      <c r="E23" s="7">
        <f>FLOOR($E$8/D23,1)</f>
        <v>46</v>
      </c>
      <c r="F23" s="7">
        <f>FLOOR($F$9/D23,1)</f>
        <v>87</v>
      </c>
      <c r="G23" s="1">
        <f>FLOOR($G$8/D23,1)</f>
        <v>150</v>
      </c>
    </row>
    <row r="24" spans="1:7" ht="14.25" customHeight="1" thickBot="1">
      <c r="A24" s="48" t="s">
        <v>31</v>
      </c>
      <c r="B24" s="3">
        <v>6</v>
      </c>
      <c r="C24" s="8">
        <v>6</v>
      </c>
      <c r="D24" s="8">
        <f>B24+C24</f>
        <v>12</v>
      </c>
      <c r="E24" s="8">
        <f>FLOOR($E$8/D24,1)</f>
        <v>31</v>
      </c>
      <c r="F24" s="8">
        <f>FLOOR($F$9/D24,1)</f>
        <v>58</v>
      </c>
      <c r="G24" s="6">
        <f>FLOOR($G$8/D24,1)</f>
        <v>100</v>
      </c>
    </row>
    <row r="28" ht="12.75">
      <c r="A28" s="28" t="s">
        <v>22</v>
      </c>
    </row>
    <row r="30" ht="12.75">
      <c r="A30" t="s">
        <v>21</v>
      </c>
    </row>
    <row r="31" ht="12.75">
      <c r="A31" t="s">
        <v>13</v>
      </c>
    </row>
    <row r="32" spans="1:2" ht="13.5">
      <c r="A32" s="27"/>
      <c r="B32" s="20"/>
    </row>
    <row r="33" spans="5:7" ht="28.5" customHeight="1" thickBot="1">
      <c r="E33" s="76" t="s">
        <v>19</v>
      </c>
      <c r="F33" s="76"/>
      <c r="G33" s="76"/>
    </row>
    <row r="34" spans="1:20" ht="12.75">
      <c r="A34" s="14"/>
      <c r="B34" s="32"/>
      <c r="C34" s="34"/>
      <c r="D34" s="15"/>
      <c r="E34" s="9"/>
      <c r="F34" s="9"/>
      <c r="G34" s="57" t="s">
        <v>49</v>
      </c>
      <c r="H34" s="62" t="s">
        <v>4</v>
      </c>
      <c r="I34" s="63"/>
      <c r="J34" s="64"/>
      <c r="K34" s="62" t="s">
        <v>32</v>
      </c>
      <c r="L34" s="63"/>
      <c r="M34" s="64"/>
      <c r="N34" s="62" t="s">
        <v>48</v>
      </c>
      <c r="O34" s="63"/>
      <c r="P34" s="64"/>
      <c r="Q34" s="55"/>
      <c r="R34" s="55"/>
      <c r="S34" s="55"/>
      <c r="T34" s="55"/>
    </row>
    <row r="35" spans="1:20" ht="12.75" customHeight="1">
      <c r="A35" s="16" t="s">
        <v>15</v>
      </c>
      <c r="B35" s="33" t="s">
        <v>5</v>
      </c>
      <c r="C35" s="35" t="s">
        <v>14</v>
      </c>
      <c r="D35" s="17"/>
      <c r="E35" s="68" t="s">
        <v>4</v>
      </c>
      <c r="F35" s="68" t="s">
        <v>32</v>
      </c>
      <c r="G35" s="68" t="s">
        <v>33</v>
      </c>
      <c r="H35" s="65"/>
      <c r="I35" s="66"/>
      <c r="J35" s="67"/>
      <c r="K35" s="65"/>
      <c r="L35" s="66"/>
      <c r="M35" s="67"/>
      <c r="N35" s="65"/>
      <c r="O35" s="66"/>
      <c r="P35" s="67"/>
      <c r="Q35" s="55"/>
      <c r="R35" s="55"/>
      <c r="S35" s="55"/>
      <c r="T35" s="55"/>
    </row>
    <row r="36" spans="1:20" ht="13.5" customHeight="1" thickBot="1">
      <c r="A36" s="38"/>
      <c r="B36" s="36" t="s">
        <v>7</v>
      </c>
      <c r="C36" s="37" t="s">
        <v>37</v>
      </c>
      <c r="D36" s="39"/>
      <c r="E36" s="69"/>
      <c r="F36" s="69"/>
      <c r="G36" s="69"/>
      <c r="H36" s="40" t="s">
        <v>6</v>
      </c>
      <c r="I36" s="41" t="s">
        <v>1</v>
      </c>
      <c r="J36" s="42" t="s">
        <v>38</v>
      </c>
      <c r="K36" s="40" t="s">
        <v>6</v>
      </c>
      <c r="L36" s="41" t="s">
        <v>1</v>
      </c>
      <c r="M36" s="42" t="s">
        <v>38</v>
      </c>
      <c r="N36" s="40" t="s">
        <v>6</v>
      </c>
      <c r="O36" s="41" t="s">
        <v>1</v>
      </c>
      <c r="P36" s="42" t="s">
        <v>38</v>
      </c>
      <c r="Q36" s="55"/>
      <c r="R36" s="55"/>
      <c r="S36" s="55"/>
      <c r="T36" s="55"/>
    </row>
    <row r="37" spans="1:28" ht="12.75">
      <c r="A37" s="29" t="s">
        <v>39</v>
      </c>
      <c r="B37" s="12"/>
      <c r="C37" s="58"/>
      <c r="D37" s="18"/>
      <c r="E37" s="7"/>
      <c r="F37" s="7"/>
      <c r="G37" s="7"/>
      <c r="H37" s="2"/>
      <c r="I37" s="4"/>
      <c r="J37" s="1"/>
      <c r="K37" s="2"/>
      <c r="L37" s="4"/>
      <c r="M37" s="1"/>
      <c r="N37" s="2"/>
      <c r="O37" s="4"/>
      <c r="P37" s="1"/>
      <c r="Q37" s="55"/>
      <c r="R37" s="55"/>
      <c r="S37" s="55"/>
      <c r="T37" s="55"/>
      <c r="AA37">
        <v>1</v>
      </c>
      <c r="AB37">
        <v>0</v>
      </c>
    </row>
    <row r="38" spans="1:28" ht="12.75">
      <c r="A38" s="56" t="s">
        <v>34</v>
      </c>
      <c r="B38" s="12">
        <v>50</v>
      </c>
      <c r="C38" s="58" t="s">
        <v>41</v>
      </c>
      <c r="D38" s="18"/>
      <c r="E38" s="7">
        <f>FLOOR($E$20/AB38,1)</f>
        <v>250</v>
      </c>
      <c r="F38" s="7">
        <f>FLOOR($F$20/AB38,1)</f>
        <v>466</v>
      </c>
      <c r="G38" s="7">
        <f>FLOOR($G$20/AB38,1)</f>
        <v>800</v>
      </c>
      <c r="H38" s="2">
        <f>E38</f>
        <v>250</v>
      </c>
      <c r="I38" s="4">
        <f>IF(B38,FLOOR(H38/(100/$B38),1),0)</f>
        <v>125</v>
      </c>
      <c r="J38" s="60" t="s">
        <v>41</v>
      </c>
      <c r="K38" s="2">
        <f>F38</f>
        <v>466</v>
      </c>
      <c r="L38" s="4">
        <f>IF($B38,FLOOR(K38/(100/$B38),1),0)</f>
        <v>233</v>
      </c>
      <c r="M38" s="60" t="s">
        <v>41</v>
      </c>
      <c r="N38" s="2">
        <f>G38</f>
        <v>800</v>
      </c>
      <c r="O38" s="4">
        <f>IF($B38,FLOOR(N38/(100/$B38),1),0)</f>
        <v>400</v>
      </c>
      <c r="P38" s="60" t="s">
        <v>41</v>
      </c>
      <c r="AA38">
        <f>((100-$B38)/100)*$C$22</f>
        <v>0.5</v>
      </c>
      <c r="AB38">
        <f>AA37+AB37+AA38</f>
        <v>1.5</v>
      </c>
    </row>
    <row r="39" spans="1:28" ht="12.75">
      <c r="A39" s="2" t="s">
        <v>35</v>
      </c>
      <c r="B39" s="12">
        <v>50</v>
      </c>
      <c r="C39" s="58" t="s">
        <v>41</v>
      </c>
      <c r="D39" s="18"/>
      <c r="E39" s="7">
        <f>FLOOR($E$20/AB39,1)</f>
        <v>187</v>
      </c>
      <c r="F39" s="7">
        <f>FLOOR($F$20/AB39,1)</f>
        <v>350</v>
      </c>
      <c r="G39" s="7">
        <f>FLOOR($G$20/AB39,1)</f>
        <v>600</v>
      </c>
      <c r="H39" s="2">
        <f>E39</f>
        <v>187</v>
      </c>
      <c r="I39" s="4">
        <f>IF(B39,FLOOR(H39/(100/$B39),1),0)</f>
        <v>93</v>
      </c>
      <c r="J39" s="60" t="s">
        <v>41</v>
      </c>
      <c r="K39" s="2">
        <f>F39</f>
        <v>350</v>
      </c>
      <c r="L39" s="4">
        <f>IF(B39,FLOOR(K39/(100/$B39),1),0)</f>
        <v>175</v>
      </c>
      <c r="M39" s="60" t="s">
        <v>41</v>
      </c>
      <c r="N39" s="2">
        <f>G39</f>
        <v>600</v>
      </c>
      <c r="O39" s="4">
        <f>IF($B39,FLOOR(N39/(100/$B39),1),0)</f>
        <v>300</v>
      </c>
      <c r="P39" s="60" t="s">
        <v>41</v>
      </c>
      <c r="AA39">
        <f>((100-$B39)/100)*$C$23</f>
        <v>1</v>
      </c>
      <c r="AB39">
        <f>AA37+AB37+AA39</f>
        <v>2</v>
      </c>
    </row>
    <row r="40" spans="1:28" ht="13.5" thickBot="1">
      <c r="A40" s="3" t="s">
        <v>36</v>
      </c>
      <c r="B40" s="13">
        <v>50</v>
      </c>
      <c r="C40" s="59" t="s">
        <v>41</v>
      </c>
      <c r="D40" s="19"/>
      <c r="E40" s="8">
        <f>FLOOR($E$20/AB40,1)</f>
        <v>93</v>
      </c>
      <c r="F40" s="8">
        <f>FLOOR($F$20/AB40,1)</f>
        <v>175</v>
      </c>
      <c r="G40" s="8">
        <f>FLOOR($G$20/AB40,1)</f>
        <v>300</v>
      </c>
      <c r="H40" s="3">
        <f>E40</f>
        <v>93</v>
      </c>
      <c r="I40" s="5">
        <f>IF(B40,FLOOR(H40/(100/$B40),1),0)</f>
        <v>46</v>
      </c>
      <c r="J40" s="61" t="s">
        <v>41</v>
      </c>
      <c r="K40" s="3">
        <f>F40</f>
        <v>175</v>
      </c>
      <c r="L40" s="5">
        <f>IF(B40,FLOOR(K40/(100/$B40),1),0)</f>
        <v>87</v>
      </c>
      <c r="M40" s="61" t="s">
        <v>41</v>
      </c>
      <c r="N40" s="3">
        <f>G40</f>
        <v>300</v>
      </c>
      <c r="O40" s="5">
        <f>IF($B40,FLOOR(N40/(100/$B40),1),0)</f>
        <v>150</v>
      </c>
      <c r="P40" s="61" t="s">
        <v>41</v>
      </c>
      <c r="AA40">
        <f>((100-$B39)/100)*$C$24</f>
        <v>3</v>
      </c>
      <c r="AB40">
        <f>AA37+AB37+AA40</f>
        <v>4</v>
      </c>
    </row>
    <row r="41" spans="1:28" ht="12.75">
      <c r="A41" s="29" t="s">
        <v>40</v>
      </c>
      <c r="B41" s="12"/>
      <c r="C41" s="58"/>
      <c r="D41" s="18"/>
      <c r="E41" s="7"/>
      <c r="F41" s="7"/>
      <c r="G41" s="7"/>
      <c r="H41" s="2"/>
      <c r="I41" s="4"/>
      <c r="J41" s="1"/>
      <c r="K41" s="2"/>
      <c r="L41" s="4"/>
      <c r="M41" s="1"/>
      <c r="N41" s="2"/>
      <c r="O41" s="4"/>
      <c r="P41" s="1"/>
      <c r="Q41" s="55"/>
      <c r="R41" s="55"/>
      <c r="S41" s="55"/>
      <c r="T41" s="55"/>
      <c r="AA41" s="27">
        <f>(($C$42)/100)*$B$15</f>
        <v>4</v>
      </c>
      <c r="AB41">
        <f>((100-$C$42)/100)*$B$21</f>
        <v>3</v>
      </c>
    </row>
    <row r="42" spans="1:28" ht="12.75">
      <c r="A42" s="56" t="s">
        <v>34</v>
      </c>
      <c r="B42" s="12">
        <v>50</v>
      </c>
      <c r="C42" s="10">
        <v>50</v>
      </c>
      <c r="D42" s="18"/>
      <c r="E42" s="7">
        <f>FLOOR($E$20/AB42,1)</f>
        <v>50</v>
      </c>
      <c r="F42" s="7">
        <f>FLOOR($F$20/AB42,1)</f>
        <v>93</v>
      </c>
      <c r="G42" s="7">
        <f>FLOOR($G$20/AB42,1)</f>
        <v>160</v>
      </c>
      <c r="H42" s="2">
        <f>E42</f>
        <v>50</v>
      </c>
      <c r="I42" s="4">
        <f>IF(B42,FLOOR(H42/(100/$B42),1),0)</f>
        <v>25</v>
      </c>
      <c r="J42" s="1">
        <f>IF(C42,FLOOR(H42/(100/C42),1),0)</f>
        <v>25</v>
      </c>
      <c r="K42" s="2">
        <f>F42</f>
        <v>93</v>
      </c>
      <c r="L42" s="4">
        <f>IF($B42,FLOOR(K42/(100/$B42),1),0)</f>
        <v>46</v>
      </c>
      <c r="M42" s="1">
        <f>IF($C42,FLOOR(K42/(100/$C42),1),0)</f>
        <v>46</v>
      </c>
      <c r="N42" s="2">
        <f>G42</f>
        <v>160</v>
      </c>
      <c r="O42" s="4">
        <f>IF($B42,FLOOR(N42/(100/$B42),1),0)</f>
        <v>80</v>
      </c>
      <c r="P42" s="1">
        <f>IF($C42,FLOOR(N42/(100/(100-$C42)),1),0)</f>
        <v>80</v>
      </c>
      <c r="AA42">
        <f>((100-$B42)/100)*$C$22</f>
        <v>0.5</v>
      </c>
      <c r="AB42">
        <f>AA41+AB41+AA42</f>
        <v>7.5</v>
      </c>
    </row>
    <row r="43" spans="1:28" ht="12.75">
      <c r="A43" s="2" t="s">
        <v>35</v>
      </c>
      <c r="B43" s="12">
        <v>50</v>
      </c>
      <c r="C43" s="10">
        <v>50</v>
      </c>
      <c r="D43" s="18"/>
      <c r="E43" s="7">
        <f>FLOOR($E$20/AB43,1)</f>
        <v>46</v>
      </c>
      <c r="F43" s="7">
        <f>FLOOR($F$20/AB43,1)</f>
        <v>87</v>
      </c>
      <c r="G43" s="7">
        <f>FLOOR($G$20/AB43,1)</f>
        <v>150</v>
      </c>
      <c r="H43" s="2">
        <f>E43</f>
        <v>46</v>
      </c>
      <c r="I43" s="4">
        <f>IF(B43,FLOOR(H43/(100/$B43),1),0)</f>
        <v>23</v>
      </c>
      <c r="J43" s="1">
        <f>IF(C43,FLOOR(H43/(100/C43),1),0)</f>
        <v>23</v>
      </c>
      <c r="K43" s="2">
        <f>F43</f>
        <v>87</v>
      </c>
      <c r="L43" s="4">
        <f>IF(B43,FLOOR(K43/(100/$B43),1),0)</f>
        <v>43</v>
      </c>
      <c r="M43" s="1">
        <f>IF($C43,FLOOR(K43/(100/$C43),1),0)</f>
        <v>43</v>
      </c>
      <c r="N43" s="2">
        <f>G43</f>
        <v>150</v>
      </c>
      <c r="O43" s="4">
        <f>IF($B43,FLOOR(N43/(100/$B43),1),0)</f>
        <v>75</v>
      </c>
      <c r="P43" s="1">
        <f>IF($C43,FLOOR(N43/(100/(100-$C43)),1),0)</f>
        <v>75</v>
      </c>
      <c r="AA43">
        <f>((100-$B43)/100)*$C$23</f>
        <v>1</v>
      </c>
      <c r="AB43">
        <f>AA41+AB41+AA43</f>
        <v>8</v>
      </c>
    </row>
    <row r="44" spans="1:28" ht="13.5" thickBot="1">
      <c r="A44" s="3" t="s">
        <v>36</v>
      </c>
      <c r="B44" s="13">
        <v>50</v>
      </c>
      <c r="C44" s="11">
        <v>50</v>
      </c>
      <c r="D44" s="19"/>
      <c r="E44" s="8">
        <f>FLOOR($E$20/AB44,1)</f>
        <v>37</v>
      </c>
      <c r="F44" s="8">
        <f>FLOOR($F$20/AB44,1)</f>
        <v>70</v>
      </c>
      <c r="G44" s="8">
        <f>FLOOR($G$20/AB44,1)</f>
        <v>120</v>
      </c>
      <c r="H44" s="3">
        <f>E44</f>
        <v>37</v>
      </c>
      <c r="I44" s="5">
        <f>IF(B44,FLOOR(H44/(100/$B44),1),0)</f>
        <v>18</v>
      </c>
      <c r="J44" s="6">
        <f>IF(C44,FLOOR(H44/(100/C44),1),0)</f>
        <v>18</v>
      </c>
      <c r="K44" s="3">
        <f>F44</f>
        <v>70</v>
      </c>
      <c r="L44" s="5">
        <f>IF(B44,FLOOR(K44/(100/$B44),1),0)</f>
        <v>35</v>
      </c>
      <c r="M44" s="6">
        <f>IF($C44,FLOOR(K44/(100/$C44),1),0)</f>
        <v>35</v>
      </c>
      <c r="N44" s="3">
        <f>G44</f>
        <v>120</v>
      </c>
      <c r="O44" s="5">
        <f>IF($B44,FLOOR(N44/(100/$B44),1),0)</f>
        <v>60</v>
      </c>
      <c r="P44" s="6">
        <f>IF($C44,FLOOR(N44/(100/(100-$C44)),1),0)</f>
        <v>60</v>
      </c>
      <c r="AA44">
        <f>((100-$B43)/100)*$C$24</f>
        <v>3</v>
      </c>
      <c r="AB44">
        <f>AA41+AB41+AA44</f>
        <v>10</v>
      </c>
    </row>
    <row r="45" ht="12.75">
      <c r="A45" s="31"/>
    </row>
    <row r="49" ht="12.75">
      <c r="A49" s="28" t="s">
        <v>42</v>
      </c>
    </row>
    <row r="51" ht="13.5" thickBot="1">
      <c r="A51" s="48" t="s">
        <v>44</v>
      </c>
    </row>
    <row r="52" spans="1:8" s="30" customFormat="1" ht="39.75" thickBot="1">
      <c r="A52" s="43"/>
      <c r="B52" s="44" t="s">
        <v>10</v>
      </c>
      <c r="C52" s="45"/>
      <c r="D52" s="44" t="s">
        <v>20</v>
      </c>
      <c r="E52" s="46"/>
      <c r="F52" s="47"/>
      <c r="G52" s="49"/>
      <c r="H52" s="49"/>
    </row>
    <row r="53" spans="1:8" ht="12.75">
      <c r="A53" s="7" t="s">
        <v>19</v>
      </c>
      <c r="B53" s="2">
        <v>800</v>
      </c>
      <c r="C53" s="1"/>
      <c r="D53" s="2">
        <f>B10*B53</f>
        <v>800</v>
      </c>
      <c r="E53" s="4"/>
      <c r="F53" s="1"/>
      <c r="G53" s="4"/>
      <c r="H53" s="4"/>
    </row>
    <row r="54" spans="1:8" ht="12.75">
      <c r="A54" s="56" t="s">
        <v>34</v>
      </c>
      <c r="B54" s="2">
        <v>100</v>
      </c>
      <c r="C54" s="1"/>
      <c r="D54" s="2">
        <f>C22*B54</f>
        <v>100</v>
      </c>
      <c r="E54" s="4"/>
      <c r="F54" s="1"/>
      <c r="G54" s="4" t="s">
        <v>8</v>
      </c>
      <c r="H54" s="50" t="str">
        <f>IF(D57&gt;G8,"No","YES")</f>
        <v>YES</v>
      </c>
    </row>
    <row r="55" spans="1:8" ht="12.75">
      <c r="A55" s="2" t="s">
        <v>35</v>
      </c>
      <c r="B55" s="2">
        <v>100</v>
      </c>
      <c r="C55" s="1"/>
      <c r="D55" s="2">
        <f>C23*B55</f>
        <v>200</v>
      </c>
      <c r="E55" s="4"/>
      <c r="F55" s="1"/>
      <c r="G55" s="4"/>
      <c r="H55" s="4"/>
    </row>
    <row r="56" spans="1:8" ht="13.5" thickBot="1">
      <c r="A56" s="3" t="s">
        <v>36</v>
      </c>
      <c r="B56" s="2"/>
      <c r="C56" s="1"/>
      <c r="D56" s="2">
        <f>C24*B56</f>
        <v>0</v>
      </c>
      <c r="E56" s="4"/>
      <c r="F56" s="1"/>
      <c r="G56" s="4"/>
      <c r="H56" s="4"/>
    </row>
    <row r="57" spans="1:8" ht="13.5" thickBot="1">
      <c r="A57" s="23" t="s">
        <v>9</v>
      </c>
      <c r="B57" s="26">
        <f>B53</f>
        <v>800</v>
      </c>
      <c r="C57" s="25"/>
      <c r="D57" s="26">
        <f>SUM(D53:D56)</f>
        <v>1100</v>
      </c>
      <c r="E57" s="24"/>
      <c r="F57" s="25"/>
      <c r="G57" s="4"/>
      <c r="H57" s="4"/>
    </row>
    <row r="59" ht="12.75">
      <c r="AA59" s="18"/>
    </row>
    <row r="60" spans="1:27" ht="12.75">
      <c r="A60" s="28" t="s">
        <v>43</v>
      </c>
      <c r="AA60" s="18"/>
    </row>
    <row r="61" ht="12.75">
      <c r="AA61" s="18"/>
    </row>
    <row r="62" spans="1:27" ht="13.5" thickBot="1">
      <c r="A62" s="48" t="s">
        <v>45</v>
      </c>
      <c r="AA62" s="18"/>
    </row>
    <row r="63" spans="1:27" ht="39.75" thickBot="1">
      <c r="A63" s="43"/>
      <c r="B63" s="44" t="s">
        <v>10</v>
      </c>
      <c r="C63" s="45"/>
      <c r="D63" s="44" t="s">
        <v>20</v>
      </c>
      <c r="E63" s="46"/>
      <c r="F63" s="47"/>
      <c r="G63" s="49"/>
      <c r="H63" s="49"/>
      <c r="AA63" s="18"/>
    </row>
    <row r="64" spans="1:27" ht="12.75">
      <c r="A64" s="7" t="s">
        <v>19</v>
      </c>
      <c r="B64" s="2">
        <v>160</v>
      </c>
      <c r="C64" s="1"/>
      <c r="D64" s="2">
        <f>B15*(B64-B65)</f>
        <v>640</v>
      </c>
      <c r="E64" s="4"/>
      <c r="F64" s="1"/>
      <c r="G64" s="4"/>
      <c r="H64" s="4"/>
      <c r="AA64" s="18"/>
    </row>
    <row r="65" spans="1:8" ht="12.75">
      <c r="A65" s="7" t="s">
        <v>16</v>
      </c>
      <c r="B65" s="2">
        <v>80</v>
      </c>
      <c r="C65" s="1"/>
      <c r="D65" s="2">
        <f>B21*B65</f>
        <v>480</v>
      </c>
      <c r="E65" s="4"/>
      <c r="F65" s="1"/>
      <c r="G65" s="4"/>
      <c r="H65" s="4"/>
    </row>
    <row r="66" spans="1:8" ht="12.75">
      <c r="A66" s="56" t="s">
        <v>34</v>
      </c>
      <c r="B66" s="2">
        <v>80</v>
      </c>
      <c r="C66" s="1"/>
      <c r="D66" s="2">
        <f>C22*B66</f>
        <v>80</v>
      </c>
      <c r="E66" s="4"/>
      <c r="F66" s="1"/>
      <c r="G66" s="4" t="s">
        <v>8</v>
      </c>
      <c r="H66" s="50" t="str">
        <f>IF(D69&gt;G8,"No","YES")</f>
        <v>YES</v>
      </c>
    </row>
    <row r="67" spans="1:8" ht="12.75">
      <c r="A67" s="2" t="s">
        <v>35</v>
      </c>
      <c r="B67" s="2"/>
      <c r="C67" s="1"/>
      <c r="D67" s="2">
        <f>C23*B67</f>
        <v>0</v>
      </c>
      <c r="E67" s="4"/>
      <c r="F67" s="1"/>
      <c r="G67" s="4"/>
      <c r="H67" s="4"/>
    </row>
    <row r="68" spans="1:8" ht="13.5" thickBot="1">
      <c r="A68" s="3" t="s">
        <v>36</v>
      </c>
      <c r="B68" s="2"/>
      <c r="C68" s="1"/>
      <c r="D68" s="2">
        <f>C24*B68</f>
        <v>0</v>
      </c>
      <c r="E68" s="4"/>
      <c r="F68" s="1"/>
      <c r="G68" s="4"/>
      <c r="H68" s="4"/>
    </row>
    <row r="69" spans="1:8" ht="13.5" thickBot="1">
      <c r="A69" s="23" t="s">
        <v>9</v>
      </c>
      <c r="B69" s="26">
        <f>B64</f>
        <v>160</v>
      </c>
      <c r="C69" s="25"/>
      <c r="D69" s="26">
        <f>SUM(D64:D68)</f>
        <v>1200</v>
      </c>
      <c r="E69" s="24"/>
      <c r="F69" s="25"/>
      <c r="G69" s="4"/>
      <c r="H69" s="4"/>
    </row>
  </sheetData>
  <sheetProtection/>
  <mergeCells count="11">
    <mergeCell ref="A5:A6"/>
    <mergeCell ref="E5:E6"/>
    <mergeCell ref="F5:F6"/>
    <mergeCell ref="G5:G6"/>
    <mergeCell ref="E33:G33"/>
    <mergeCell ref="H34:J35"/>
    <mergeCell ref="K34:M35"/>
    <mergeCell ref="N34:P35"/>
    <mergeCell ref="E35:E36"/>
    <mergeCell ref="F35:F36"/>
    <mergeCell ref="G35:G36"/>
  </mergeCells>
  <printOptions/>
  <pageMargins left="0.75" right="0.38" top="0.36" bottom="0.35" header="0.19" footer="0.21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 Zimmerman (chazimme)</dc:creator>
  <cp:keywords/>
  <dc:description/>
  <cp:lastModifiedBy>Information Technology</cp:lastModifiedBy>
  <cp:lastPrinted>2009-12-02T00:39:39Z</cp:lastPrinted>
  <dcterms:created xsi:type="dcterms:W3CDTF">1996-10-14T23:33:28Z</dcterms:created>
  <dcterms:modified xsi:type="dcterms:W3CDTF">2011-08-18T20:23:44Z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