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vera/vera.xmp" ContentType="application/rdf+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veraXmpId" Type="http://ns.vera.com/classification/1.0/" Target="vera/vera.xmp"/><Relationship Id="veraCustomPropsId"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oflatau\Downloads\"/>
    </mc:Choice>
  </mc:AlternateContent>
  <xr:revisionPtr revIDLastSave="0" documentId="13_ncr:1_{2B3471C3-5437-49A8-8EF7-D2A18814B6DB}" xr6:coauthVersionLast="46" xr6:coauthVersionMax="46" xr10:uidLastSave="{00000000-0000-0000-0000-000000000000}"/>
  <bookViews>
    <workbookView xWindow="-10728" yWindow="-13068" windowWidth="23256" windowHeight="12720" xr2:uid="{00000000-000D-0000-FFFF-FFFF00000000}"/>
  </bookViews>
  <sheets>
    <sheet name="calculator" sheetId="1" r:id="rId1"/>
    <sheet name="lookups" sheetId="2" r:id="rId2"/>
  </sheets>
  <definedNames>
    <definedName name="CoResState">calculator!$B$2</definedName>
    <definedName name="NodeCount">calculator!$B$4</definedName>
    <definedName name="NodeSize">calculator!$B$3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8" i="2" l="1"/>
  <c r="A26" i="2"/>
  <c r="T6" i="2"/>
  <c r="A22" i="2"/>
  <c r="A25" i="2"/>
  <c r="Q6" i="2"/>
  <c r="A24" i="2"/>
  <c r="N6" i="2"/>
  <c r="A21" i="2"/>
  <c r="L5" i="2"/>
  <c r="T9" i="2"/>
  <c r="T8" i="2"/>
  <c r="T7" i="2"/>
  <c r="T5" i="2"/>
  <c r="T4" i="2"/>
  <c r="T3" i="2"/>
  <c r="S9" i="2"/>
  <c r="S8" i="2"/>
  <c r="S7" i="2"/>
  <c r="S6" i="2"/>
  <c r="S5" i="2"/>
  <c r="S4" i="2"/>
  <c r="S3" i="2"/>
  <c r="R9" i="2"/>
  <c r="R8" i="2"/>
  <c r="R7" i="2"/>
  <c r="R6" i="2"/>
  <c r="R5" i="2"/>
  <c r="R4" i="2"/>
  <c r="R3" i="2"/>
  <c r="Q5" i="2"/>
  <c r="Q9" i="2"/>
  <c r="Q8" i="2"/>
  <c r="Q7" i="2"/>
  <c r="Q4" i="2"/>
  <c r="Q3" i="2"/>
  <c r="P9" i="2"/>
  <c r="P8" i="2"/>
  <c r="P7" i="2"/>
  <c r="P6" i="2"/>
  <c r="P5" i="2"/>
  <c r="P4" i="2"/>
  <c r="P3" i="2"/>
  <c r="O9" i="2"/>
  <c r="O8" i="2"/>
  <c r="O7" i="2"/>
  <c r="O6" i="2"/>
  <c r="O5" i="2"/>
  <c r="O4" i="2"/>
  <c r="O3" i="2"/>
  <c r="N9" i="2"/>
  <c r="N8" i="2"/>
  <c r="N7" i="2"/>
  <c r="N5" i="2"/>
  <c r="N4" i="2"/>
  <c r="N3" i="2"/>
  <c r="M9" i="2"/>
  <c r="M8" i="2"/>
  <c r="M7" i="2"/>
  <c r="M6" i="2"/>
  <c r="M5" i="2"/>
  <c r="M4" i="2"/>
  <c r="M3" i="2"/>
  <c r="L4" i="2"/>
  <c r="L9" i="2"/>
  <c r="L8" i="2"/>
  <c r="L7" i="2"/>
  <c r="L6" i="2"/>
  <c r="L3" i="2"/>
  <c r="A31" i="2"/>
  <c r="A32" i="2"/>
  <c r="A30" i="2"/>
  <c r="A34" i="2" l="1"/>
  <c r="B7" i="1" s="1"/>
  <c r="A35" i="2"/>
  <c r="B8" i="1" s="1"/>
  <c r="A36" i="2"/>
  <c r="B9" i="1" l="1"/>
  <c r="B39" i="2"/>
</calcChain>
</file>

<file path=xl/sharedStrings.xml><?xml version="1.0" encoding="utf-8"?>
<sst xmlns="http://schemas.openxmlformats.org/spreadsheetml/2006/main" count="67" uniqueCount="64">
  <si>
    <t>Node count</t>
  </si>
  <si>
    <t>VM Sizes</t>
  </si>
  <si>
    <t>Small</t>
  </si>
  <si>
    <t>Medium</t>
  </si>
  <si>
    <t>Large</t>
  </si>
  <si>
    <t>Connector coresidency</t>
  </si>
  <si>
    <t>Call service only</t>
  </si>
  <si>
    <t>Calendar service only</t>
  </si>
  <si>
    <t>Message service only</t>
  </si>
  <si>
    <t>Call and Calendar</t>
  </si>
  <si>
    <t>Call and Message</t>
  </si>
  <si>
    <t>Calendar and Message</t>
  </si>
  <si>
    <t>Call, Calendar, and Message</t>
  </si>
  <si>
    <t>Select which connectors are or will be hosted on the cluster</t>
  </si>
  <si>
    <t>Connector(s):</t>
  </si>
  <si>
    <t>Node size:</t>
  </si>
  <si>
    <t>Node count:</t>
  </si>
  <si>
    <t>Call service users:</t>
  </si>
  <si>
    <t>The maximum number of message service entitled users that can be serviced by this cluster</t>
  </si>
  <si>
    <t>Calendar service users:</t>
  </si>
  <si>
    <t>Message service users:</t>
  </si>
  <si>
    <t>callsvcon?</t>
  </si>
  <si>
    <t>calsvcon?</t>
  </si>
  <si>
    <t>msgsvcon?</t>
  </si>
  <si>
    <t>CallSvcReference#</t>
  </si>
  <si>
    <t>CalendarSvcReference#</t>
  </si>
  <si>
    <t>MessageSvcReference#</t>
  </si>
  <si>
    <t>Ucall-1MNode</t>
  </si>
  <si>
    <t>Ucall-1SNode</t>
  </si>
  <si>
    <t>Ucall-1LNode</t>
  </si>
  <si>
    <t>Ucal-1SNode</t>
  </si>
  <si>
    <t>Ucal-1MNode</t>
  </si>
  <si>
    <t>Ucal-1LNode</t>
  </si>
  <si>
    <t>Umsg-1SNode</t>
  </si>
  <si>
    <t>Umsg-1MNode</t>
  </si>
  <si>
    <t>Umsg-1LNode</t>
  </si>
  <si>
    <t>Decimal State equivalent</t>
  </si>
  <si>
    <t>Decimal size equivalent</t>
  </si>
  <si>
    <t>CALL</t>
  </si>
  <si>
    <t>CALENDAR</t>
  </si>
  <si>
    <t>MESSAGE</t>
  </si>
  <si>
    <t>HA multiplier</t>
  </si>
  <si>
    <t>Failover multiplier</t>
  </si>
  <si>
    <t>call column</t>
  </si>
  <si>
    <t>cal column</t>
  </si>
  <si>
    <t>msg column</t>
  </si>
  <si>
    <t>state row num</t>
  </si>
  <si>
    <t>References the value in the cell call column &amp; state row - which is the 1 node number for this case</t>
  </si>
  <si>
    <t>References the value in the cell calendar column &amp; state row - which is the 1 node number for this case</t>
  </si>
  <si>
    <t>References the value in the cell message column &amp; state row - which is the 1 node number for this case</t>
  </si>
  <si>
    <t>Ucall - for n nodes</t>
  </si>
  <si>
    <t>Ucal - for n nodes</t>
  </si>
  <si>
    <t>Umsg - for n nodes</t>
  </si>
  <si>
    <t>Intermediate calculations… don't change any of this</t>
  </si>
  <si>
    <t>* The maximum capacity numbers are calculated by an algorithm and are not always round numbers. We round up to the nearest hundred, but older versions of the interface and documents may still have unrounded limits.</t>
  </si>
  <si>
    <t>* Do not change any values on the 'lookups' sheet in this file; that will invalidate any of the calculation results shown here.</t>
  </si>
  <si>
    <t>Useful Notes</t>
  </si>
  <si>
    <t>Select the OVA size of your Expressway cluster peers; you can see "VM size" on Status &gt; System information</t>
  </si>
  <si>
    <t>Select the number of nodes in your cluster</t>
  </si>
  <si>
    <t>Please select an option:</t>
  </si>
  <si>
    <t>Results based on selection:</t>
  </si>
  <si>
    <t>The maximum number of call service users that can be serviced by this cluster</t>
  </si>
  <si>
    <t>The maximum number of calendar service users that can be serviced by this cluster</t>
  </si>
  <si>
    <t>The maximum number of message service users that can be serviced by this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</si>
</sst>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0" tint="-0.499984740745262"/>
      <name val="Calibri"/>
      <family val="2"/>
      <scheme val="minor"/>
    </font>
    <font>
      <sz val="11"/>
      <color theme="0" tint="-0.499984740745262"/>
      <name val="Calibri"/>
      <family val="2"/>
      <scheme val="minor"/>
    </font>
    <font>
      <sz val="11"/>
      <color rgb="FFC00000"/>
      <name val="Calibri"/>
      <family val="2"/>
      <scheme val="minor"/>
    </font>
    <font>
      <i/>
      <sz val="11"/>
      <color theme="0" tint="-0.499984740745262"/>
      <name val="Calibri"/>
      <family val="2"/>
      <scheme val="minor"/>
    </font>
    <font>
      <b/>
      <i/>
      <sz val="11"/>
      <color theme="0" tint="-0.499984740745262"/>
      <name val="Calibri"/>
      <family val="2"/>
      <scheme val="minor"/>
    </font>
    <font>
      <i/>
      <sz val="11"/>
      <color theme="0" tint="-0.499984740745262"/>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theme="1" tint="0.499984740745262"/>
      </bottom>
      <diagonal/>
    </border>
    <border>
      <left style="thin">
        <color auto="1"/>
      </left>
      <right style="thin">
        <color auto="1"/>
      </right>
      <top/>
      <bottom style="thin">
        <color auto="1"/>
      </bottom>
      <diagonal/>
    </border>
  </borders>
  <cellStyleXfs count="1">
    <xf numFmtId="0" fontId="0" fillId="0" borderId="0"/>
  </cellStyleXfs>
  <cellXfs count="20">
    <xf numFmtId="0" fontId="0" fillId="0" borderId="0" xfId="0"/>
    <xf numFmtId="0" fontId="1" fillId="0" borderId="0" xfId="0" applyFont="1"/>
    <xf numFmtId="0" fontId="0" fillId="0" borderId="0" xfId="0" applyAlignment="1">
      <alignment horizontal="right" vertical="center"/>
    </xf>
    <xf numFmtId="0" fontId="2" fillId="0" borderId="0" xfId="0" applyFont="1"/>
    <xf numFmtId="0" fontId="0" fillId="0" borderId="0" xfId="0" applyAlignment="1">
      <alignment horizontal="left"/>
    </xf>
    <xf numFmtId="0" fontId="3" fillId="0" borderId="0" xfId="0" applyFont="1" applyAlignment="1">
      <alignment horizontal="left" vertical="center"/>
    </xf>
    <xf numFmtId="0" fontId="4" fillId="0" borderId="0" xfId="0" applyFont="1" applyAlignment="1">
      <alignment horizontal="left" wrapText="1"/>
    </xf>
    <xf numFmtId="0" fontId="5" fillId="3" borderId="1" xfId="0" applyFont="1" applyFill="1" applyBorder="1" applyAlignment="1">
      <alignment horizontal="left" vertical="center"/>
    </xf>
    <xf numFmtId="0" fontId="0" fillId="0" borderId="2" xfId="0" applyBorder="1"/>
    <xf numFmtId="0" fontId="0" fillId="5" borderId="0" xfId="0" applyFill="1" applyAlignment="1">
      <alignment horizontal="left" vertical="center"/>
    </xf>
    <xf numFmtId="0" fontId="0" fillId="5" borderId="0" xfId="0" applyFill="1" applyAlignment="1">
      <alignment horizontal="left"/>
    </xf>
    <xf numFmtId="0" fontId="5" fillId="3" borderId="3" xfId="0" applyFont="1" applyFill="1" applyBorder="1" applyAlignment="1">
      <alignment horizontal="left" vertical="center"/>
    </xf>
    <xf numFmtId="0" fontId="1" fillId="4" borderId="2" xfId="0" applyFont="1" applyFill="1" applyBorder="1" applyAlignment="1">
      <alignment horizontal="left" vertical="center"/>
    </xf>
    <xf numFmtId="0" fontId="1" fillId="2" borderId="2" xfId="0" applyFont="1" applyFill="1" applyBorder="1" applyAlignment="1">
      <alignment horizontal="left" vertical="center"/>
    </xf>
    <xf numFmtId="0" fontId="6" fillId="0" borderId="0" xfId="0" applyFont="1" applyAlignment="1">
      <alignment horizontal="left"/>
    </xf>
    <xf numFmtId="0" fontId="7" fillId="0" borderId="0" xfId="0" applyFont="1" applyAlignment="1">
      <alignment horizontal="left" vertical="center"/>
    </xf>
    <xf numFmtId="0" fontId="0" fillId="5" borderId="3" xfId="0" applyFill="1" applyBorder="1" applyAlignment="1">
      <alignment horizontal="left"/>
    </xf>
    <xf numFmtId="0" fontId="0" fillId="5" borderId="1" xfId="0" applyFill="1" applyBorder="1" applyAlignment="1">
      <alignment horizontal="left"/>
    </xf>
    <xf numFmtId="0" fontId="8" fillId="0" borderId="0" xfId="0" applyFont="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C13" sqref="C13:C14"/>
    </sheetView>
  </sheetViews>
  <sheetFormatPr defaultColWidth="8.77734375" defaultRowHeight="14.4" x14ac:dyDescent="0.3"/>
  <cols>
    <col min="1" max="1" width="26.44140625" customWidth="1"/>
    <col min="2" max="2" width="35.44140625" customWidth="1"/>
    <col min="3" max="3" width="84.77734375" bestFit="1" customWidth="1"/>
  </cols>
  <sheetData>
    <row r="1" spans="1:3" x14ac:dyDescent="0.3">
      <c r="A1" s="12" t="s">
        <v>59</v>
      </c>
      <c r="B1" s="12"/>
      <c r="C1" s="5"/>
    </row>
    <row r="2" spans="1:3" x14ac:dyDescent="0.3">
      <c r="A2" s="11" t="s">
        <v>14</v>
      </c>
      <c r="B2" s="16" t="s">
        <v>7</v>
      </c>
      <c r="C2" s="14" t="s">
        <v>13</v>
      </c>
    </row>
    <row r="3" spans="1:3" x14ac:dyDescent="0.3">
      <c r="A3" s="7" t="s">
        <v>15</v>
      </c>
      <c r="B3" s="17" t="s">
        <v>4</v>
      </c>
      <c r="C3" s="14" t="s">
        <v>57</v>
      </c>
    </row>
    <row r="4" spans="1:3" x14ac:dyDescent="0.3">
      <c r="A4" s="7" t="s">
        <v>16</v>
      </c>
      <c r="B4" s="17">
        <v>6</v>
      </c>
      <c r="C4" s="14" t="s">
        <v>58</v>
      </c>
    </row>
    <row r="5" spans="1:3" x14ac:dyDescent="0.3">
      <c r="A5" s="9"/>
      <c r="B5" s="10"/>
      <c r="C5" s="14"/>
    </row>
    <row r="6" spans="1:3" x14ac:dyDescent="0.3">
      <c r="A6" s="13" t="s">
        <v>60</v>
      </c>
      <c r="B6" s="13"/>
      <c r="C6" s="15"/>
    </row>
    <row r="7" spans="1:3" x14ac:dyDescent="0.3">
      <c r="A7" s="11" t="s">
        <v>17</v>
      </c>
      <c r="B7" s="16">
        <f ca="1">ROUNDUP(lookups!A34,-2)</f>
        <v>0</v>
      </c>
      <c r="C7" s="14" t="s">
        <v>61</v>
      </c>
    </row>
    <row r="8" spans="1:3" x14ac:dyDescent="0.3">
      <c r="A8" s="7" t="s">
        <v>19</v>
      </c>
      <c r="B8" s="17">
        <f ca="1">ROUNDUP(lookups!A35,-2)</f>
        <v>75000</v>
      </c>
      <c r="C8" s="14" t="s">
        <v>62</v>
      </c>
    </row>
    <row r="9" spans="1:3" x14ac:dyDescent="0.3">
      <c r="A9" s="7" t="s">
        <v>20</v>
      </c>
      <c r="B9" s="17">
        <f ca="1">ROUNDUP(lookups!A36,-2)</f>
        <v>0</v>
      </c>
      <c r="C9" s="18" t="s">
        <v>63</v>
      </c>
    </row>
    <row r="10" spans="1:3" x14ac:dyDescent="0.3">
      <c r="C10" s="4"/>
    </row>
    <row r="11" spans="1:3" x14ac:dyDescent="0.3">
      <c r="B11" s="8"/>
      <c r="C11" s="4"/>
    </row>
    <row r="12" spans="1:3" x14ac:dyDescent="0.3">
      <c r="C12" s="5" t="s">
        <v>56</v>
      </c>
    </row>
    <row r="13" spans="1:3" ht="43.2" x14ac:dyDescent="0.3">
      <c r="C13" s="6" t="s">
        <v>54</v>
      </c>
    </row>
    <row r="14" spans="1:3" ht="28.8" x14ac:dyDescent="0.3">
      <c r="C14" s="6" t="s">
        <v>55</v>
      </c>
    </row>
  </sheetData>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lookups!$A$3:$A$5</xm:f>
          </x14:formula1>
          <xm:sqref>B3</xm:sqref>
        </x14:dataValidation>
        <x14:dataValidation type="list" allowBlank="1" showInputMessage="1" showErrorMessage="1" xr:uid="{00000000-0002-0000-0000-000001000000}">
          <x14:formula1>
            <xm:f>lookups!$G$3:$G$9</xm:f>
          </x14:formula1>
          <xm:sqref>B2</xm:sqref>
        </x14:dataValidation>
        <x14:dataValidation type="list" allowBlank="1" showErrorMessage="1" promptTitle="Calendar Service limitation" prompt="Calendar service currently supports a maximum of two nodes in one cluster of Expressways" xr:uid="{00000000-0002-0000-0000-000002000000}">
          <x14:formula1>
            <xm:f>lookups!$F$3:$F$8</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9"/>
  <sheetViews>
    <sheetView workbookViewId="0">
      <selection activeCell="E6" sqref="E6"/>
    </sheetView>
  </sheetViews>
  <sheetFormatPr defaultColWidth="8.77734375" defaultRowHeight="14.4" x14ac:dyDescent="0.3"/>
  <cols>
    <col min="1" max="1" width="11.88671875" customWidth="1"/>
    <col min="2" max="2" width="10.5546875" customWidth="1"/>
    <col min="5" max="5" width="14.77734375" customWidth="1"/>
    <col min="7" max="7" width="23.77734375" bestFit="1" customWidth="1"/>
    <col min="8" max="8" width="3.77734375" customWidth="1"/>
    <col min="9" max="9" width="16.21875" customWidth="1"/>
    <col min="12" max="12" width="8.44140625" customWidth="1"/>
    <col min="13" max="13" width="9.77734375" customWidth="1"/>
    <col min="14" max="14" width="8.21875" customWidth="1"/>
  </cols>
  <sheetData>
    <row r="1" spans="1:20" x14ac:dyDescent="0.3">
      <c r="A1" s="3" t="s">
        <v>53</v>
      </c>
      <c r="L1" s="19" t="s">
        <v>38</v>
      </c>
      <c r="M1" s="19"/>
      <c r="N1" s="19"/>
      <c r="O1" s="19" t="s">
        <v>39</v>
      </c>
      <c r="P1" s="19"/>
      <c r="Q1" s="19"/>
      <c r="R1" s="19" t="s">
        <v>40</v>
      </c>
      <c r="S1" s="19"/>
      <c r="T1" s="19"/>
    </row>
    <row r="2" spans="1:20" x14ac:dyDescent="0.3">
      <c r="A2" s="1" t="s">
        <v>1</v>
      </c>
      <c r="B2" s="1" t="s">
        <v>37</v>
      </c>
      <c r="C2" s="1" t="s">
        <v>24</v>
      </c>
      <c r="D2" s="1" t="s">
        <v>25</v>
      </c>
      <c r="E2" s="1" t="s">
        <v>26</v>
      </c>
      <c r="F2" s="1" t="s">
        <v>0</v>
      </c>
      <c r="G2" s="1" t="s">
        <v>5</v>
      </c>
      <c r="H2" s="1" t="s">
        <v>36</v>
      </c>
      <c r="I2" s="1" t="s">
        <v>21</v>
      </c>
      <c r="J2" s="1" t="s">
        <v>22</v>
      </c>
      <c r="K2" s="1" t="s">
        <v>23</v>
      </c>
      <c r="L2" s="1" t="s">
        <v>28</v>
      </c>
      <c r="M2" s="1" t="s">
        <v>27</v>
      </c>
      <c r="N2" s="1" t="s">
        <v>29</v>
      </c>
      <c r="O2" s="1" t="s">
        <v>30</v>
      </c>
      <c r="P2" s="1" t="s">
        <v>31</v>
      </c>
      <c r="Q2" s="1" t="s">
        <v>32</v>
      </c>
      <c r="R2" s="1" t="s">
        <v>33</v>
      </c>
      <c r="S2" s="1" t="s">
        <v>34</v>
      </c>
      <c r="T2" s="1" t="s">
        <v>35</v>
      </c>
    </row>
    <row r="3" spans="1:20" x14ac:dyDescent="0.3">
      <c r="A3" t="s">
        <v>2</v>
      </c>
      <c r="B3">
        <v>1</v>
      </c>
      <c r="C3">
        <v>2500</v>
      </c>
      <c r="D3">
        <v>5000</v>
      </c>
      <c r="E3">
        <v>5000</v>
      </c>
      <c r="F3">
        <v>1</v>
      </c>
      <c r="G3" t="s">
        <v>6</v>
      </c>
      <c r="H3">
        <v>4</v>
      </c>
      <c r="I3">
        <v>1</v>
      </c>
      <c r="J3">
        <v>0</v>
      </c>
      <c r="K3">
        <v>0</v>
      </c>
      <c r="L3">
        <f t="shared" ref="L3:L9" si="0">I3/(I3/$C$3+J3/$D$3+K3/$E$3)</f>
        <v>2500</v>
      </c>
      <c r="M3">
        <f>I3/(I3/$C$4+J3/$D$4+K3/$E$4)</f>
        <v>5000</v>
      </c>
      <c r="N3">
        <f>I3/(I3/$C$5+J3/$D$5+K3/$E$5)</f>
        <v>5000</v>
      </c>
      <c r="O3">
        <f>J3/(I3/$C$3+J3/$D$3+K3/$E$3)</f>
        <v>0</v>
      </c>
      <c r="P3">
        <f>J3/(I3/$C$4+J3/$D$4+K3/$E$4)</f>
        <v>0</v>
      </c>
      <c r="Q3">
        <f t="shared" ref="Q3:Q9" si="1">J3/(I3/$C$5+J3/$D$5+K3/$E$5)</f>
        <v>0</v>
      </c>
      <c r="R3">
        <f>K3/(I3/$C$3+J3/$D$3+K3/$E$3)</f>
        <v>0</v>
      </c>
      <c r="S3">
        <f>K3/(I3/$C$4+J3/$D$4+K3/$E$4)</f>
        <v>0</v>
      </c>
      <c r="T3">
        <f>K3/(I3/$C$5+J3/$D$5+K3/$E$5)</f>
        <v>0</v>
      </c>
    </row>
    <row r="4" spans="1:20" x14ac:dyDescent="0.3">
      <c r="A4" t="s">
        <v>3</v>
      </c>
      <c r="B4">
        <v>2</v>
      </c>
      <c r="C4">
        <v>5000</v>
      </c>
      <c r="D4">
        <v>10000</v>
      </c>
      <c r="E4">
        <v>6500</v>
      </c>
      <c r="F4">
        <v>2</v>
      </c>
      <c r="G4" t="s">
        <v>7</v>
      </c>
      <c r="H4">
        <v>2</v>
      </c>
      <c r="I4">
        <v>0</v>
      </c>
      <c r="J4">
        <v>1</v>
      </c>
      <c r="K4">
        <v>0</v>
      </c>
      <c r="L4">
        <f t="shared" si="0"/>
        <v>0</v>
      </c>
      <c r="M4">
        <f t="shared" ref="M4:M9" si="2">I4/(I4/$C$4+J4/$D$4+K4/$E$4)</f>
        <v>0</v>
      </c>
      <c r="N4">
        <f t="shared" ref="N4:N9" si="3">I4/(I4/$C$5+J4/$D$5+K4/$E$5)</f>
        <v>0</v>
      </c>
      <c r="O4">
        <f t="shared" ref="O4:O9" si="4">J4/(I4/$C$3+J4/$D$3+K4/$E$3)</f>
        <v>5000</v>
      </c>
      <c r="P4">
        <f t="shared" ref="P4:P9" si="5">J4/(I4/$C$4+J4/$D$4+K4/$E$4)</f>
        <v>10000</v>
      </c>
      <c r="Q4">
        <f t="shared" si="1"/>
        <v>15000</v>
      </c>
      <c r="R4">
        <f t="shared" ref="R4:R9" si="6">K4/(I4/$C$3+J4/$D$3+K4/$E$3)</f>
        <v>0</v>
      </c>
      <c r="S4">
        <f t="shared" ref="S4:S9" si="7">K4/(I4/$C$4+J4/$D$4+K4/$E$4)</f>
        <v>0</v>
      </c>
      <c r="T4">
        <f t="shared" ref="T4:T9" si="8">K4/(I4/$C$5+J4/$D$5+K4/$E$5)</f>
        <v>0</v>
      </c>
    </row>
    <row r="5" spans="1:20" x14ac:dyDescent="0.3">
      <c r="A5" t="s">
        <v>4</v>
      </c>
      <c r="B5">
        <v>3</v>
      </c>
      <c r="C5">
        <v>5000</v>
      </c>
      <c r="D5">
        <v>15000</v>
      </c>
      <c r="E5">
        <v>15000</v>
      </c>
      <c r="F5">
        <v>3</v>
      </c>
      <c r="G5" t="s">
        <v>9</v>
      </c>
      <c r="H5">
        <v>6</v>
      </c>
      <c r="I5">
        <v>1</v>
      </c>
      <c r="J5">
        <v>1</v>
      </c>
      <c r="K5">
        <v>0</v>
      </c>
      <c r="L5">
        <f t="shared" si="0"/>
        <v>1666.6666666666665</v>
      </c>
      <c r="M5">
        <f t="shared" si="2"/>
        <v>3333.333333333333</v>
      </c>
      <c r="N5">
        <f t="shared" si="3"/>
        <v>3750</v>
      </c>
      <c r="O5">
        <f t="shared" si="4"/>
        <v>1666.6666666666665</v>
      </c>
      <c r="P5">
        <f t="shared" si="5"/>
        <v>3333.333333333333</v>
      </c>
      <c r="Q5">
        <f t="shared" si="1"/>
        <v>3750</v>
      </c>
      <c r="R5">
        <f t="shared" si="6"/>
        <v>0</v>
      </c>
      <c r="S5">
        <f t="shared" si="7"/>
        <v>0</v>
      </c>
      <c r="T5">
        <f t="shared" si="8"/>
        <v>0</v>
      </c>
    </row>
    <row r="6" spans="1:20" x14ac:dyDescent="0.3">
      <c r="F6">
        <v>4</v>
      </c>
      <c r="G6" t="s">
        <v>8</v>
      </c>
      <c r="H6">
        <v>1</v>
      </c>
      <c r="I6">
        <v>0</v>
      </c>
      <c r="J6">
        <v>0</v>
      </c>
      <c r="K6">
        <v>1</v>
      </c>
      <c r="L6">
        <f t="shared" si="0"/>
        <v>0</v>
      </c>
      <c r="M6">
        <f t="shared" si="2"/>
        <v>0</v>
      </c>
      <c r="N6">
        <f t="shared" si="3"/>
        <v>0</v>
      </c>
      <c r="O6">
        <f t="shared" si="4"/>
        <v>0</v>
      </c>
      <c r="P6">
        <f t="shared" si="5"/>
        <v>0</v>
      </c>
      <c r="Q6">
        <f t="shared" si="1"/>
        <v>0</v>
      </c>
      <c r="R6">
        <f t="shared" si="6"/>
        <v>5000</v>
      </c>
      <c r="S6">
        <f t="shared" si="7"/>
        <v>6500</v>
      </c>
      <c r="T6">
        <f t="shared" si="8"/>
        <v>15000</v>
      </c>
    </row>
    <row r="7" spans="1:20" x14ac:dyDescent="0.3">
      <c r="F7">
        <v>5</v>
      </c>
      <c r="G7" t="s">
        <v>10</v>
      </c>
      <c r="H7">
        <v>5</v>
      </c>
      <c r="I7">
        <v>1</v>
      </c>
      <c r="J7">
        <v>0</v>
      </c>
      <c r="K7">
        <v>1</v>
      </c>
      <c r="L7">
        <f t="shared" si="0"/>
        <v>1666.6666666666665</v>
      </c>
      <c r="M7">
        <f t="shared" si="2"/>
        <v>2826.086956521739</v>
      </c>
      <c r="N7">
        <f t="shared" si="3"/>
        <v>3750</v>
      </c>
      <c r="O7">
        <f t="shared" si="4"/>
        <v>0</v>
      </c>
      <c r="P7">
        <f t="shared" si="5"/>
        <v>0</v>
      </c>
      <c r="Q7">
        <f t="shared" si="1"/>
        <v>0</v>
      </c>
      <c r="R7">
        <f t="shared" si="6"/>
        <v>1666.6666666666665</v>
      </c>
      <c r="S7">
        <f t="shared" si="7"/>
        <v>2826.086956521739</v>
      </c>
      <c r="T7">
        <f t="shared" si="8"/>
        <v>3750</v>
      </c>
    </row>
    <row r="8" spans="1:20" x14ac:dyDescent="0.3">
      <c r="F8">
        <v>6</v>
      </c>
      <c r="G8" t="s">
        <v>11</v>
      </c>
      <c r="H8">
        <v>3</v>
      </c>
      <c r="I8">
        <v>0</v>
      </c>
      <c r="J8">
        <v>1</v>
      </c>
      <c r="K8">
        <v>1</v>
      </c>
      <c r="L8">
        <f t="shared" si="0"/>
        <v>0</v>
      </c>
      <c r="M8">
        <f t="shared" si="2"/>
        <v>0</v>
      </c>
      <c r="N8">
        <f t="shared" si="3"/>
        <v>0</v>
      </c>
      <c r="O8">
        <f t="shared" si="4"/>
        <v>2500</v>
      </c>
      <c r="P8">
        <f t="shared" si="5"/>
        <v>3939.393939393939</v>
      </c>
      <c r="Q8">
        <f t="shared" si="1"/>
        <v>7500</v>
      </c>
      <c r="R8">
        <f t="shared" si="6"/>
        <v>2500</v>
      </c>
      <c r="S8">
        <f t="shared" si="7"/>
        <v>3939.393939393939</v>
      </c>
      <c r="T8">
        <f t="shared" si="8"/>
        <v>7500</v>
      </c>
    </row>
    <row r="9" spans="1:20" x14ac:dyDescent="0.3">
      <c r="G9" t="s">
        <v>12</v>
      </c>
      <c r="H9">
        <v>7</v>
      </c>
      <c r="I9">
        <v>1</v>
      </c>
      <c r="J9">
        <v>1</v>
      </c>
      <c r="K9">
        <v>1</v>
      </c>
      <c r="L9">
        <f t="shared" si="0"/>
        <v>1250</v>
      </c>
      <c r="M9">
        <f t="shared" si="2"/>
        <v>2203.3898305084745</v>
      </c>
      <c r="N9">
        <f t="shared" si="3"/>
        <v>2999.9999999999995</v>
      </c>
      <c r="O9">
        <f t="shared" si="4"/>
        <v>1250</v>
      </c>
      <c r="P9">
        <f t="shared" si="5"/>
        <v>2203.3898305084745</v>
      </c>
      <c r="Q9">
        <f t="shared" si="1"/>
        <v>2999.9999999999995</v>
      </c>
      <c r="R9">
        <f t="shared" si="6"/>
        <v>1250</v>
      </c>
      <c r="S9">
        <f t="shared" si="7"/>
        <v>2203.3898305084745</v>
      </c>
      <c r="T9">
        <f t="shared" si="8"/>
        <v>2999.9999999999995</v>
      </c>
    </row>
    <row r="21" spans="1:3" x14ac:dyDescent="0.3">
      <c r="A21">
        <f>IF(NodeCount&gt;1,NodeCount/2,NodeCount)</f>
        <v>3</v>
      </c>
      <c r="C21" t="s">
        <v>41</v>
      </c>
    </row>
    <row r="22" spans="1:3" x14ac:dyDescent="0.3">
      <c r="A22">
        <f>IF(NodeCount&gt;1,NodeCount-1,NodeCount)</f>
        <v>5</v>
      </c>
      <c r="C22" t="s">
        <v>42</v>
      </c>
    </row>
    <row r="24" spans="1:3" x14ac:dyDescent="0.3">
      <c r="A24" t="str">
        <f>IF(NodeSize="Small","L",IF(NodeSize="Medium","M",IF(NodeSize="Large","N")))</f>
        <v>N</v>
      </c>
      <c r="C24" t="s">
        <v>43</v>
      </c>
    </row>
    <row r="25" spans="1:3" x14ac:dyDescent="0.3">
      <c r="A25" t="str">
        <f>IF(NodeSize="Small","O",IF(NodeSize="Medium","P",IF(NodeSize="Large","Q")))</f>
        <v>Q</v>
      </c>
      <c r="C25" t="s">
        <v>44</v>
      </c>
    </row>
    <row r="26" spans="1:3" x14ac:dyDescent="0.3">
      <c r="A26" t="str">
        <f>IF(NodeSize="Small","R",IF(NodeSize="Medium","S",IF(NodeSize="Large","T")))</f>
        <v>T</v>
      </c>
      <c r="C26" t="s">
        <v>45</v>
      </c>
    </row>
    <row r="28" spans="1:3" x14ac:dyDescent="0.3">
      <c r="A28">
        <f>IF(CoResState=lookups!G3,3,IF(CoResState=lookups!G4,4,IF(CoResState=lookups!G5,5,IF(CoResState=lookups!G6,6,IF(CoResState=lookups!G7,7,IF(CoResState=lookups!G8,8,IF(CoResState=lookups!G9,9)))))))</f>
        <v>4</v>
      </c>
      <c r="C28" t="s">
        <v>46</v>
      </c>
    </row>
    <row r="30" spans="1:3" x14ac:dyDescent="0.3">
      <c r="A30">
        <f ca="1">INDIRECT(A24&amp;$A$28)</f>
        <v>0</v>
      </c>
      <c r="C30" t="s">
        <v>47</v>
      </c>
    </row>
    <row r="31" spans="1:3" x14ac:dyDescent="0.3">
      <c r="A31">
        <f ca="1">INDIRECT(A25&amp;$A$28)</f>
        <v>15000</v>
      </c>
      <c r="C31" t="s">
        <v>48</v>
      </c>
    </row>
    <row r="32" spans="1:3" x14ac:dyDescent="0.3">
      <c r="A32">
        <f ca="1">INDIRECT(A26&amp;$A$28)</f>
        <v>0</v>
      </c>
      <c r="C32" t="s">
        <v>49</v>
      </c>
    </row>
    <row r="34" spans="1:3" x14ac:dyDescent="0.3">
      <c r="A34">
        <f ca="1">A21*A30</f>
        <v>0</v>
      </c>
      <c r="C34" t="s">
        <v>50</v>
      </c>
    </row>
    <row r="35" spans="1:3" x14ac:dyDescent="0.3">
      <c r="A35">
        <f ca="1">A22*A31</f>
        <v>75000</v>
      </c>
      <c r="C35" t="s">
        <v>51</v>
      </c>
    </row>
    <row r="36" spans="1:3" x14ac:dyDescent="0.3">
      <c r="A36">
        <f ca="1">A22*A32</f>
        <v>0</v>
      </c>
      <c r="C36" t="s">
        <v>52</v>
      </c>
    </row>
    <row r="39" spans="1:3" x14ac:dyDescent="0.3">
      <c r="A39" s="2" t="s">
        <v>20</v>
      </c>
      <c r="B39">
        <f ca="1">ROUND(lookups!A36,-2)</f>
        <v>0</v>
      </c>
      <c r="C39" t="s">
        <v>18</v>
      </c>
    </row>
  </sheetData>
  <mergeCells count="3">
    <mergeCell ref="L1:N1"/>
    <mergeCell ref="O1:Q1"/>
    <mergeCell ref="R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lookups</vt:lpstr>
      <vt:lpstr>CoResState</vt:lpstr>
      <vt:lpstr>NodeCount</vt:lpstr>
      <vt:lpstr>NodeSize</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oflatau</dc:creator>
  <cp:lastModifiedBy>oflatau</cp:lastModifiedBy>
  <dcterms:created xsi:type="dcterms:W3CDTF">2018-04-17T12:35:05Z</dcterms:created>
  <dcterms:modified xsi:type="dcterms:W3CDTF">2021-03-23T19:38:04Z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aFileId">
    <vt:lpwstr>2i8J4DDUSSqy2dCuYLiHng</vt:lpwstr>
  </property>
  <property fmtid="{D5CDD505-2E9C-101B-9397-08002B2CF9AE}" pid="3" name="application">
    <vt:lpwstr>JIRA</vt:lpwstr>
  </property>
  <property fmtid="{D5CDD505-2E9C-101B-9397-08002B2CF9AE}" pid="4" name="assettype">
    <vt:lpwstr>Product Planning Docs</vt:lpwstr>
  </property>
  <property fmtid="{D5CDD505-2E9C-101B-9397-08002B2CF9AE}" pid="5" name="classification">
    <vt:lpwstr>Cisco Highly Confidential</vt:lpwstr>
  </property>
  <property fmtid="{D5CDD505-2E9C-101B-9397-08002B2CF9AE}" pid="6" name="defaultTags">
    <vt:lpwstr>false</vt:lpwstr>
  </property>
  <property fmtid="{D5CDD505-2E9C-101B-9397-08002B2CF9AE}" pid="7" name="environment">
    <vt:lpwstr>jira-eng-gpk2.cisco.com|SPARK</vt:lpwstr>
  </property>
  <property fmtid="{D5CDD505-2E9C-101B-9397-08002B2CF9AE}" pid="8" name="instance">
    <vt:lpwstr>jira-eng-gpk2.cisco.com</vt:lpwstr>
  </property>
  <property fmtid="{D5CDD505-2E9C-101B-9397-08002B2CF9AE}" pid="9" name="key">
    <vt:lpwstr>SPARK</vt:lpwstr>
  </property>
  <property fmtid="{D5CDD505-2E9C-101B-9397-08002B2CF9AE}" pid="10" name="page">
    <vt:lpwstr>1094283</vt:lpwstr>
  </property>
  <property fmtid="{D5CDD505-2E9C-101B-9397-08002B2CF9AE}" pid="11" name="portfolioname">
    <vt:lpwstr>Webex Teams &amp; Jabber</vt:lpwstr>
  </property>
  <property fmtid="{D5CDD505-2E9C-101B-9397-08002B2CF9AE}" pid="12" name="productname">
    <vt:lpwstr>Spark Operations</vt:lpwstr>
  </property>
  <property fmtid="{D5CDD505-2E9C-101B-9397-08002B2CF9AE}" pid="13" name="taggedWith">
    <vt:lpwstr>API</vt:lpwstr>
  </property>
  <property fmtid="{D5CDD505-2E9C-101B-9397-08002B2CF9AE}" pid="14" name="taxonomy">
    <vt:lpwstr>Cisco Strategic Data</vt:lpwstr>
  </property>
  <property fmtid="{D5CDD505-2E9C-101B-9397-08002B2CF9AE}" pid="15" name="timestamp">
    <vt:lpwstr>2021-03-23 19:45:28.491</vt:lpwstr>
  </property>
  <property fmtid="{D5CDD505-2E9C-101B-9397-08002B2CF9AE}" pid="16" name="user">
    <vt:lpwstr>oflatau</vt:lpwstr>
  </property>
</Properties>
</file>