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8" yWindow="-12" windowWidth="21144" windowHeight="9132" activeTab="1"/>
  </bookViews>
  <sheets>
    <sheet name="Instructions" sheetId="15" r:id="rId1"/>
    <sheet name="Finesse 10.0" sheetId="17" r:id="rId2"/>
    <sheet name="BW Data" sheetId="5" r:id="rId3"/>
  </sheets>
  <definedNames>
    <definedName name="Agent_Call_Wrap_Up_Time" localSheetId="1">'Finesse 10.0'!$B$15</definedName>
    <definedName name="Agent_Call_Wrap_Up_Time_v70" localSheetId="1">#REF!</definedName>
    <definedName name="Agent_Call_Wrap_Up_Time_v70">#REF!</definedName>
    <definedName name="Agent_Call_Wrap_Up_Time_v711" localSheetId="1">#REF!</definedName>
    <definedName name="Agent_Call_Wrap_Up_Time_v711">#REF!</definedName>
    <definedName name="Agent_Call_Wrap_Up_Time_v721" localSheetId="1">#REF!</definedName>
    <definedName name="Agent_Call_Wrap_Up_Time_v721">#REF!</definedName>
    <definedName name="Agent_Call_Wrap_Up_Time_v751" localSheetId="1">#REF!</definedName>
    <definedName name="Agent_Call_Wrap_Up_Time_v751">#REF!</definedName>
    <definedName name="Agent_Call_Wrap_Up_Time_v901" localSheetId="1">'Finesse 10.0'!$B$15</definedName>
    <definedName name="Agent_Call_Wrap_Up_Time_v901">#REF!</definedName>
    <definedName name="Agent_Statistics_Update_Interval_v5x" localSheetId="1">#REF!</definedName>
    <definedName name="Agent_Statistics_Update_Interval_v5x">#REF!</definedName>
    <definedName name="Agent_Statistics_Update_Interval_v60" localSheetId="1">#REF!</definedName>
    <definedName name="Agent_Statistics_Update_Interval_v60">#REF!</definedName>
    <definedName name="Agent_Statistics_Update_Interval_v70" localSheetId="1">#REF!</definedName>
    <definedName name="Agent_Statistics_Update_Interval_v70">#REF!</definedName>
    <definedName name="Agent_Statistics_Update_Interval_v711" localSheetId="1">#REF!</definedName>
    <definedName name="Agent_Statistics_Update_Interval_v711">#REF!</definedName>
    <definedName name="Agent_Statistics_Update_Interval_v721" localSheetId="1">#REF!</definedName>
    <definedName name="Agent_Statistics_Update_Interval_v721">#REF!</definedName>
    <definedName name="Agent_Statistics_Update_Interval_v751" localSheetId="1">#REF!</definedName>
    <definedName name="Agent_Statistics_Update_Interval_v751">#REF!</definedName>
    <definedName name="Agent_Statistics_Update_Interval_v801" localSheetId="1">'Finesse 10.0'!$B$38</definedName>
    <definedName name="Agent_Statistics_Update_Interval_v801">#REF!</definedName>
    <definedName name="Average_Call_Duration" localSheetId="1">'Finesse 10.0'!$B$16</definedName>
    <definedName name="Average_Call_Duration_v5x" localSheetId="1">#REF!</definedName>
    <definedName name="Average_Call_Duration_v5x">#REF!</definedName>
    <definedName name="Average_Call_Duration_v60" localSheetId="1">#REF!</definedName>
    <definedName name="Average_Call_Duration_v60">#REF!</definedName>
    <definedName name="Average_Call_Duration_v70" localSheetId="1">#REF!</definedName>
    <definedName name="Average_Call_Duration_v70">#REF!</definedName>
    <definedName name="Average_Call_Duration_v711" localSheetId="1">#REF!</definedName>
    <definedName name="Average_Call_Duration_v711">#REF!</definedName>
    <definedName name="Average_Call_Duration_v721" localSheetId="1">#REF!</definedName>
    <definedName name="Average_Call_Duration_v721">#REF!</definedName>
    <definedName name="Average_Call_Duration_v751" localSheetId="1">#REF!</definedName>
    <definedName name="Average_Call_Duration_v751">#REF!</definedName>
    <definedName name="Average_Call_Duration_v901" localSheetId="1">'Finesse 10.0'!$B$16</definedName>
    <definedName name="Average_Call_Duration_v901">#REF!</definedName>
    <definedName name="Average_number_of_Agent_Skill_Groups_Monitored_by_a_Supervisor_v5x" localSheetId="1">#REF!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#REF!</definedName>
    <definedName name="Average_number_of_Agent_Skill_Groups_Monitored_by_a_Supervisor_v901" localSheetId="1">'Finesse 10.0'!#REF!</definedName>
    <definedName name="Average_number_of_Agent_Skill_Groups_Monitored_by_a_Supervisor_v901">#REF!</definedName>
    <definedName name="Average_number_of_agents_per_Team" localSheetId="1">'Finesse 10.0'!$B$31</definedName>
    <definedName name="Average_number_of_agents_per_team_v901" localSheetId="1">'Finesse 10.0'!$B$31</definedName>
    <definedName name="Average_number_of_agents_per_team_v901">#REF!</definedName>
    <definedName name="Average_number_of_Skill_Groups_per_Agent_v5x" localSheetId="1">#REF!</definedName>
    <definedName name="Average_number_of_Skill_Groups_per_Agent_v5x">#REF!</definedName>
    <definedName name="Average_number_of_Skill_Groups_per_Agent_v60" localSheetId="1">#REF!</definedName>
    <definedName name="Average_number_of_Skill_Groups_per_Agent_v60">#REF!</definedName>
    <definedName name="Average_number_of_Skill_Groups_per_Agent_v70" localSheetId="1">#REF!</definedName>
    <definedName name="Average_number_of_Skill_Groups_per_Agent_v70">#REF!</definedName>
    <definedName name="Average_number_of_Skill_Groups_per_Agent_v711" localSheetId="1">#REF!</definedName>
    <definedName name="Average_number_of_Skill_Groups_per_Agent_v711">#REF!</definedName>
    <definedName name="Average_number_of_Skill_Groups_per_Agent_v721" localSheetId="1">#REF!</definedName>
    <definedName name="Average_number_of_Skill_Groups_per_Agent_v721">#REF!</definedName>
    <definedName name="Average_number_of_Skill_Groups_per_Agent_v751" localSheetId="1">#REF!</definedName>
    <definedName name="Average_number_of_Skill_Groups_per_Agent_v751">#REF!</definedName>
    <definedName name="Average_number_of_Skill_Groups_per_Agent_v901" localSheetId="1">'Finesse 10.0'!$B$30</definedName>
    <definedName name="Average_number_of_Skill_Groups_per_Agent_v901">#REF!</definedName>
    <definedName name="Average_number_of_Skill_Groups_per_Supervisor" localSheetId="1">'Finesse 10.0'!$B$32</definedName>
    <definedName name="Avg_Agent_State_Changes_Per_Call_NoWrap">'BW Data'!$B$33</definedName>
    <definedName name="Avg_Agent_State_Changes_Per_Call_NoWrap_v91">'BW Data'!$D$33</definedName>
    <definedName name="Avg_Agent_State_Changes_Per_Call_Wrap">'BW Data'!$B$34</definedName>
    <definedName name="Avg_Agent_State_Changes_Per_Call_Wrap_v91">'BW Data'!$D$34</definedName>
    <definedName name="Avg_Number_Dialog_Events_Per_ConfCall">'BW Data'!$B$37</definedName>
    <definedName name="Avg_Number_Dialog_Events_Per_IncomingCall">'BW Data'!$B$36</definedName>
    <definedName name="Avg_Number_Dialog_Events_Per_OutCall">'BW Data'!$B$38</definedName>
    <definedName name="Avg_Number_Dialog_Events_Per_XferCall">'BW Data'!$B$39</definedName>
    <definedName name="Bandwidth_Confidence_Factor_v5x" localSheetId="1">'BW Data'!#REF!</definedName>
    <definedName name="Bandwidth_Confidence_Factor_v5x">'BW Data'!#REF!</definedName>
    <definedName name="Bandwidth_Confidence_Factor_v60" localSheetId="1">'BW Data'!#REF!</definedName>
    <definedName name="Bandwidth_Confidence_Factor_v60">'BW Data'!#REF!</definedName>
    <definedName name="Bandwidth_Confidence_Factor_v70_Security_On" localSheetId="1">'BW Data'!#REF!</definedName>
    <definedName name="Bandwidth_Confidence_Factor_v70_Security_On">'BW Data'!#REF!</definedName>
    <definedName name="Bandwidth_Confidence_Factor_v711_Security_Off" localSheetId="1">'BW Data'!#REF!</definedName>
    <definedName name="Bandwidth_Confidence_Factor_v711_Security_Off">'BW Data'!#REF!</definedName>
    <definedName name="Bandwidth_Confidence_Factor_v711_Security_On" localSheetId="1">'BW Data'!#REF!</definedName>
    <definedName name="Bandwidth_Confidence_Factor_v711_Security_On">'BW Data'!#REF!</definedName>
    <definedName name="Bandwidth_Confidence_Factor_v721_Security_Off" localSheetId="1">'BW Data'!#REF!</definedName>
    <definedName name="Bandwidth_Confidence_Factor_v721_Security_Off">'BW Data'!#REF!</definedName>
    <definedName name="Bandwidth_Confidence_Factor_v721_Security_On" localSheetId="1">'BW Data'!#REF!</definedName>
    <definedName name="Bandwidth_Confidence_Factor_v721_Security_On">'BW Data'!#REF!</definedName>
    <definedName name="Bandwidth_Confidence_Factor_v751_Security_Off" localSheetId="1">'BW Data'!#REF!</definedName>
    <definedName name="Bandwidth_Confidence_Factor_v751_Security_Off">'BW Data'!#REF!</definedName>
    <definedName name="Bandwidth_Confidence_Factor_v751_Security_On" localSheetId="1">'BW Data'!#REF!</definedName>
    <definedName name="Bandwidth_Confidence_Factor_v751_Security_On">'BW Data'!#REF!</definedName>
    <definedName name="Bandwidth_Confidence_Factor_v9">'BW Data'!$B$31</definedName>
    <definedName name="Bandwidth_Confidence_Factor_v91">'BW Data'!$D$31</definedName>
    <definedName name="BHCA" localSheetId="1">'Finesse 10.0'!$B$14</definedName>
    <definedName name="BHCA_v5x" localSheetId="1">#REF!</definedName>
    <definedName name="BHCA_v5x">#REF!</definedName>
    <definedName name="BHCA_v60" localSheetId="1">#REF!</definedName>
    <definedName name="BHCA_v60">#REF!</definedName>
    <definedName name="BHCA_v70" localSheetId="1">#REF!</definedName>
    <definedName name="BHCA_v70">#REF!</definedName>
    <definedName name="BHCA_v711" localSheetId="1">#REF!</definedName>
    <definedName name="BHCA_v711">#REF!</definedName>
    <definedName name="BHCA_v721" localSheetId="1">#REF!</definedName>
    <definedName name="BHCA_v721">#REF!</definedName>
    <definedName name="BHCA_v751" localSheetId="1">#REF!</definedName>
    <definedName name="BHCA_v751">#REF!</definedName>
    <definedName name="BHCA_v901" localSheetId="1">'Finesse 10.0'!$B$14</definedName>
    <definedName name="BHCA_v901">#REF!</definedName>
    <definedName name="Bytes_Per_Call_Variable_Value">'BW Data'!$D$41</definedName>
    <definedName name="Calls_Per_Second" localSheetId="1">'Finesse 10.0'!$B$17</definedName>
    <definedName name="Calls_Per_Second_v5x" localSheetId="1">#REF!</definedName>
    <definedName name="Calls_Per_Second_v5x">#REF!</definedName>
    <definedName name="Calls_Per_Second_v60" localSheetId="1">#REF!</definedName>
    <definedName name="Calls_Per_Second_v60">#REF!</definedName>
    <definedName name="Calls_Per_Second_v70" localSheetId="1">#REF!</definedName>
    <definedName name="Calls_Per_Second_v70">#REF!</definedName>
    <definedName name="Calls_Per_Second_v711" localSheetId="1">#REF!</definedName>
    <definedName name="Calls_Per_Second_v711">#REF!</definedName>
    <definedName name="Calls_Per_Second_v721" localSheetId="1">#REF!</definedName>
    <definedName name="Calls_Per_Second_v721">#REF!</definedName>
    <definedName name="Calls_Per_Second_v751" localSheetId="1">#REF!</definedName>
    <definedName name="Calls_Per_Second_v751">#REF!</definedName>
    <definedName name="Calls_Per_Second_v901" localSheetId="1">'Finesse 10.0'!$B$17</definedName>
    <definedName name="Calls_Per_Second_v901">#REF!</definedName>
    <definedName name="kbps">8/1000</definedName>
    <definedName name="Max_Login_Time_All_Agents" localSheetId="1">'Finesse 10.0'!$B$12</definedName>
    <definedName name="Max_Login_Time_All_Agents">#REF!</definedName>
    <definedName name="Max_Login_Time_All_Users" localSheetId="1">'Finesse 10.0'!$B$12</definedName>
    <definedName name="Max_Login_Time_All_Users">#REF!</definedName>
    <definedName name="Maximum_Login_Time_for_all_users" localSheetId="1">'Finesse 10.0'!$B$12</definedName>
    <definedName name="Number_of_Agent_Statistics_v5x" localSheetId="1">#REF!</definedName>
    <definedName name="Number_of_Agent_Statistics_v5x">#REF!</definedName>
    <definedName name="Number_of_Agent_Statistics_v60" localSheetId="1">#REF!</definedName>
    <definedName name="Number_of_Agent_Statistics_v60">#REF!</definedName>
    <definedName name="Number_of_Agent_Statistics_v70" localSheetId="1">#REF!</definedName>
    <definedName name="Number_of_Agent_Statistics_v70">#REF!</definedName>
    <definedName name="Number_of_Agent_Statistics_v711" localSheetId="1">#REF!</definedName>
    <definedName name="Number_of_Agent_Statistics_v711">#REF!</definedName>
    <definedName name="Number_of_Agent_Statistics_v721" localSheetId="1">#REF!</definedName>
    <definedName name="Number_of_Agent_Statistics_v721">#REF!</definedName>
    <definedName name="Number_of_Agent_Statistics_v751" localSheetId="1">#REF!</definedName>
    <definedName name="Number_of_Agent_Statistics_v751">#REF!</definedName>
    <definedName name="Number_of_Agent_Statistics_v801" localSheetId="1">'Finesse 10.0'!$B$37</definedName>
    <definedName name="Number_of_Agent_Statistics_v801">#REF!</definedName>
    <definedName name="Number_of_Agents" localSheetId="1">'Finesse 10.0'!$B$9</definedName>
    <definedName name="Number_of_All_Agents_Monitors_v5x" localSheetId="1">#REF!</definedName>
    <definedName name="Number_of_All_Agents_Monitors_v5x">#REF!</definedName>
    <definedName name="Number_of_All_Agents_Monitors_v60" localSheetId="1">#REF!</definedName>
    <definedName name="Number_of_All_Agents_Monitors_v60">#REF!</definedName>
    <definedName name="Number_of_All_Agents_Monitors_v70" localSheetId="1">#REF!</definedName>
    <definedName name="Number_of_All_Agents_Monitors_v70">#REF!</definedName>
    <definedName name="Number_of_All_Agents_Monitors_v711" localSheetId="1">#REF!</definedName>
    <definedName name="Number_of_All_Agents_Monitors_v711">#REF!</definedName>
    <definedName name="Number_of_All_Agents_Monitors_v721" localSheetId="1">#REF!</definedName>
    <definedName name="Number_of_All_Agents_Monitors_v721">#REF!</definedName>
    <definedName name="Number_of_All_Agents_Monitors_v751" localSheetId="1">#REF!</definedName>
    <definedName name="Number_of_All_Agents_Monitors_v751">#REF!</definedName>
    <definedName name="Number_of_All_Agents_Monitors_v801" localSheetId="1">'Finesse 10.0'!$B$11</definedName>
    <definedName name="Number_of_All_Agents_Monitors_v801">#REF!</definedName>
    <definedName name="Number_of_Call_Variables">'BW Data'!$B$40</definedName>
    <definedName name="Number_of_Call_Variables_v5x" localSheetId="1">#REF!</definedName>
    <definedName name="Number_of_Call_Variables_v5x">#REF!</definedName>
    <definedName name="Number_of_Call_Variables_v60" localSheetId="1">#REF!</definedName>
    <definedName name="Number_of_Call_Variables_v60">#REF!</definedName>
    <definedName name="Number_of_Call_Variables_v70" localSheetId="1">#REF!</definedName>
    <definedName name="Number_of_Call_Variables_v70">#REF!</definedName>
    <definedName name="Number_of_Call_Variables_v711" localSheetId="1">#REF!</definedName>
    <definedName name="Number_of_Call_Variables_v711">#REF!</definedName>
    <definedName name="Number_of_Call_Variables_v721" localSheetId="1">#REF!</definedName>
    <definedName name="Number_of_Call_Variables_v721">#REF!</definedName>
    <definedName name="Number_of_Call_Variables_v751" localSheetId="1">#REF!</definedName>
    <definedName name="Number_of_Call_Variables_v751">#REF!</definedName>
    <definedName name="Number_of_Call_Variables_v901" localSheetId="1">'Finesse 10.0'!#REF!</definedName>
    <definedName name="Number_of_Call_Variables_v901">#REF!</definedName>
    <definedName name="Number_of_Call_Variables_v91">'BW Data'!$D$40</definedName>
    <definedName name="Number_of_Configured_Call_variables">'Finesse 10.0'!$B$45</definedName>
    <definedName name="Number_of_Configured_ECC_variables" localSheetId="1">'Finesse 10.0'!$B$41</definedName>
    <definedName name="Number_of_Configured_ECC_variables_v5x" localSheetId="1">#REF!</definedName>
    <definedName name="Number_of_Configured_ECC_variables_v5x">#REF!</definedName>
    <definedName name="Number_of_Configured_ECC_variables_v60" localSheetId="1">#REF!</definedName>
    <definedName name="Number_of_Configured_ECC_variables_v60">#REF!</definedName>
    <definedName name="Number_of_Configured_ECC_variables_v70" localSheetId="1">#REF!</definedName>
    <definedName name="Number_of_Configured_ECC_variables_v70">#REF!</definedName>
    <definedName name="Number_of_Configured_ECC_variables_v711" localSheetId="1">#REF!</definedName>
    <definedName name="Number_of_Configured_ECC_variables_v711">#REF!</definedName>
    <definedName name="Number_of_Configured_ECC_variables_v721" localSheetId="1">#REF!</definedName>
    <definedName name="Number_of_Configured_ECC_variables_v721">#REF!</definedName>
    <definedName name="Number_of_Configured_ECC_variables_v751" localSheetId="1">#REF!</definedName>
    <definedName name="Number_of_Configured_ECC_variables_v751">#REF!</definedName>
    <definedName name="Number_of_Configured_ECC_variables_v901" localSheetId="1">'Finesse 10.0'!$B$41</definedName>
    <definedName name="Number_of_Configured_ECC_variables_v901">#REF!</definedName>
    <definedName name="Number_of_Skill_Group_Statistics_v5x" localSheetId="1">#REF!</definedName>
    <definedName name="Number_of_Skill_Group_Statistics_v5x">#REF!</definedName>
    <definedName name="Number_of_Skill_Group_Statistics_v60" localSheetId="1">#REF!</definedName>
    <definedName name="Number_of_Skill_Group_Statistics_v60">#REF!</definedName>
    <definedName name="Number_of_Skill_Group_Statistics_v70" localSheetId="1">#REF!</definedName>
    <definedName name="Number_of_Skill_Group_Statistics_v70">#REF!</definedName>
    <definedName name="Number_of_Skill_Group_Statistics_v711" localSheetId="1">#REF!</definedName>
    <definedName name="Number_of_Skill_Group_Statistics_v711">#REF!</definedName>
    <definedName name="Number_of_Skill_Group_Statistics_v721" localSheetId="1">#REF!</definedName>
    <definedName name="Number_of_Skill_Group_Statistics_v721">#REF!</definedName>
    <definedName name="Number_of_Skill_Group_Statistics_v751" localSheetId="1">#REF!</definedName>
    <definedName name="Number_of_Skill_Group_Statistics_v751">#REF!</definedName>
    <definedName name="Number_of_Skill_Group_Statistics_v801" localSheetId="1">'Finesse 10.0'!$B$34</definedName>
    <definedName name="Number_of_Skill_Group_Statistics_v801">#REF!</definedName>
    <definedName name="Number_of_Skill_Groups_per_Agent_v5x" localSheetId="1">#REF!</definedName>
    <definedName name="Number_of_Skill_Groups_per_Agent_v5x">#REF!</definedName>
    <definedName name="Number_of_Skill_Groups_per_Agent_v60" localSheetId="1">#REF!</definedName>
    <definedName name="Number_of_Skill_Groups_per_Agent_v60">#REF!</definedName>
    <definedName name="Number_of_Skill_Groups_per_Agent_v70" localSheetId="1">#REF!</definedName>
    <definedName name="Number_of_Skill_Groups_per_Agent_v70">#REF!</definedName>
    <definedName name="Number_of_Skill_Groups_per_Agent_v711" localSheetId="1">#REF!</definedName>
    <definedName name="Number_of_Skill_Groups_per_Agent_v711">#REF!</definedName>
    <definedName name="Number_of_Skill_Groups_per_Agent_v721" localSheetId="1">#REF!</definedName>
    <definedName name="Number_of_Skill_Groups_per_Agent_v721">#REF!</definedName>
    <definedName name="Number_of_Skill_Groups_per_Agent_v751" localSheetId="1">#REF!</definedName>
    <definedName name="Number_of_Skill_Groups_per_Agent_v751">#REF!</definedName>
    <definedName name="Number_of_Skill_Groups_per_Agent_v801" localSheetId="1">'Finesse 10.0'!$B$30</definedName>
    <definedName name="Number_of_Skill_Groups_per_Agent_v801">#REF!</definedName>
    <definedName name="Number_of_Skill_Groups_per_Supervisor_v5x" localSheetId="1">#REF!</definedName>
    <definedName name="Number_of_Skill_Groups_per_Supervisor_v5x">#REF!</definedName>
    <definedName name="Number_of_Skill_Groups_per_Supervisor_v60" localSheetId="1">#REF!</definedName>
    <definedName name="Number_of_Skill_Groups_per_Supervisor_v60">#REF!</definedName>
    <definedName name="Number_of_Skill_Groups_per_Supervisor_v70" localSheetId="1">#REF!</definedName>
    <definedName name="Number_of_Skill_Groups_per_Supervisor_v70">#REF!</definedName>
    <definedName name="Number_of_Skill_Groups_per_Supervisor_v711" localSheetId="1">#REF!</definedName>
    <definedName name="Number_of_Skill_Groups_per_Supervisor_v711">#REF!</definedName>
    <definedName name="Number_of_Skill_Groups_per_Supervisor_v721" localSheetId="1">#REF!</definedName>
    <definedName name="Number_of_Skill_Groups_per_Supervisor_v721">#REF!</definedName>
    <definedName name="Number_of_Skill_Groups_per_Supervisor_v751" localSheetId="1">#REF!</definedName>
    <definedName name="Number_of_Skill_Groups_per_Supervisor_v751">#REF!</definedName>
    <definedName name="Number_of_Skill_Groups_per_Supervisor_v901" localSheetId="1">'Finesse 10.0'!$B$32</definedName>
    <definedName name="Number_of_Skill_Groups_per_Supervisor_v901">#REF!</definedName>
    <definedName name="Number_of_Skill_Groups_PG">'Finesse 10.0'!$B$39</definedName>
    <definedName name="Number_of_Supervisors" localSheetId="1">'Finesse 10.0'!$B$10</definedName>
    <definedName name="Number_of_Supervisors_v10">'Finesse 10.0'!$B$10</definedName>
    <definedName name="Number_of_Supervisors_v5x" localSheetId="1">#REF!</definedName>
    <definedName name="Number_of_Supervisors_v5x">#REF!</definedName>
    <definedName name="Number_of_Supervisors_v60" localSheetId="1">#REF!</definedName>
    <definedName name="Number_of_Supervisors_v60">#REF!</definedName>
    <definedName name="Number_of_Supervisors_v70" localSheetId="1">#REF!</definedName>
    <definedName name="Number_of_Supervisors_v70">#REF!</definedName>
    <definedName name="Number_of_Supervisors_v711" localSheetId="1">#REF!</definedName>
    <definedName name="Number_of_Supervisors_v711">#REF!</definedName>
    <definedName name="Number_of_Supervisors_v721" localSheetId="1">#REF!</definedName>
    <definedName name="Number_of_Supervisors_v721">#REF!</definedName>
    <definedName name="Number_of_Supervisors_v751" localSheetId="1">#REF!</definedName>
    <definedName name="Number_of_Supervisors_v751">#REF!</definedName>
    <definedName name="Number_of_Supervisors_v901" localSheetId="1">'Finesse 10.0'!$B$10</definedName>
    <definedName name="Number_of_Supervisors_v901">#REF!</definedName>
    <definedName name="Percentage_Calls_Silently_Monitored" localSheetId="1">'Finesse 10.0'!$B$26</definedName>
    <definedName name="Percentage_Calls_Silently_Monitored">#REF!</definedName>
    <definedName name="Percentage_of_BargedCalls">'Finesse 10.0'!$B$27</definedName>
    <definedName name="Percentage_of_Calls_that_are_silently_monitored" localSheetId="1">'Finesse 10.0'!$B$26</definedName>
    <definedName name="Percentage_of_Consultative_Conference_Calls" localSheetId="1">'Finesse 10.0'!$B$24</definedName>
    <definedName name="Percentage_of_Consultative_Conference_Calls_v5x" localSheetId="1">#REF!</definedName>
    <definedName name="Percentage_of_Consultative_Conference_Calls_v5x">#REF!</definedName>
    <definedName name="Percentage_of_Consultative_Conference_Calls_v60" localSheetId="1">#REF!</definedName>
    <definedName name="Percentage_of_Consultative_Conference_Calls_v60">#REF!</definedName>
    <definedName name="Percentage_of_Consultative_Conference_Calls_v70" localSheetId="1">#REF!</definedName>
    <definedName name="Percentage_of_Consultative_Conference_Calls_v70">#REF!</definedName>
    <definedName name="Percentage_of_Consultative_Conference_Calls_v711" localSheetId="1">#REF!</definedName>
    <definedName name="Percentage_of_Consultative_Conference_Calls_v711">#REF!</definedName>
    <definedName name="Percentage_of_Consultative_Conference_Calls_v721" localSheetId="1">#REF!</definedName>
    <definedName name="Percentage_of_Consultative_Conference_Calls_v721">#REF!</definedName>
    <definedName name="Percentage_of_Consultative_Conference_Calls_v751" localSheetId="1">#REF!</definedName>
    <definedName name="Percentage_of_Consultative_Conference_Calls_v751">#REF!</definedName>
    <definedName name="Percentage_of_Consultative_Conference_Calls_v901" localSheetId="1">'Finesse 10.0'!$B$24</definedName>
    <definedName name="Percentage_of_Consultative_Conference_Calls_v901">#REF!</definedName>
    <definedName name="Percentage_of_Consultative_Transfer_Calls" localSheetId="1">'Finesse 10.0'!$B$22</definedName>
    <definedName name="Percentage_of_Consultative_Transfer_Calls_v5x" localSheetId="1">#REF!</definedName>
    <definedName name="Percentage_of_Consultative_Transfer_Calls_v5x">#REF!</definedName>
    <definedName name="Percentage_of_Consultative_Transfer_Calls_v60" localSheetId="1">#REF!</definedName>
    <definedName name="Percentage_of_Consultative_Transfer_Calls_v60">#REF!</definedName>
    <definedName name="Percentage_of_Consultative_Transfer_Calls_v70" localSheetId="1">#REF!</definedName>
    <definedName name="Percentage_of_Consultative_Transfer_Calls_v70">#REF!</definedName>
    <definedName name="Percentage_of_Consultative_Transfer_Calls_v711" localSheetId="1">#REF!</definedName>
    <definedName name="Percentage_of_Consultative_Transfer_Calls_v711">#REF!</definedName>
    <definedName name="Percentage_of_Consultative_Transfer_Calls_v721" localSheetId="1">#REF!</definedName>
    <definedName name="Percentage_of_Consultative_Transfer_Calls_v721">#REF!</definedName>
    <definedName name="Percentage_of_Consultative_Transfer_Calls_v751" localSheetId="1">#REF!</definedName>
    <definedName name="Percentage_of_Consultative_Transfer_Calls_v751">#REF!</definedName>
    <definedName name="Percentage_of_Consultative_Transfer_Calls_v901" localSheetId="1">'Finesse 10.0'!$B$22</definedName>
    <definedName name="Percentage_of_Consultative_Transfer_Calls_v901">#REF!</definedName>
    <definedName name="Percentage_of_Incoming_Straight_Calls" localSheetId="1">'Finesse 10.0'!$B$19</definedName>
    <definedName name="Percentage_of_Incoming_Straight_Calls_v5x" localSheetId="1">#REF!</definedName>
    <definedName name="Percentage_of_Incoming_Straight_Calls_v5x">#REF!</definedName>
    <definedName name="Percentage_of_Incoming_Straight_Calls_v60" localSheetId="1">#REF!</definedName>
    <definedName name="Percentage_of_Incoming_Straight_Calls_v60">#REF!</definedName>
    <definedName name="Percentage_of_Incoming_Straight_Calls_v70" localSheetId="1">#REF!</definedName>
    <definedName name="Percentage_of_Incoming_Straight_Calls_v70">#REF!</definedName>
    <definedName name="Percentage_of_Incoming_Straight_Calls_v711" localSheetId="1">#REF!</definedName>
    <definedName name="Percentage_of_Incoming_Straight_Calls_v711">#REF!</definedName>
    <definedName name="Percentage_of_Incoming_Straight_Calls_v721" localSheetId="1">#REF!</definedName>
    <definedName name="Percentage_of_Incoming_Straight_Calls_v721">#REF!</definedName>
    <definedName name="Percentage_of_Incoming_Straight_Calls_v751" localSheetId="1">#REF!</definedName>
    <definedName name="Percentage_of_Incoming_Straight_Calls_v751">#REF!</definedName>
    <definedName name="Percentage_of_Incoming_Straight_Calls_v901" localSheetId="1">'Finesse 10.0'!$B$19</definedName>
    <definedName name="Percentage_of_Incoming_Straight_Calls_v901">#REF!</definedName>
    <definedName name="Percentage_of_InterceptedCalls">'Finesse 10.0'!$B$28</definedName>
    <definedName name="Percentage_of_Outgoing_Straight_Calls" localSheetId="1">'Finesse 10.0'!$B$20</definedName>
    <definedName name="Percentage_of_Outgoing_Straight_Calls_v5x" localSheetId="1">#REF!</definedName>
    <definedName name="Percentage_of_Outgoing_Straight_Calls_v5x">#REF!</definedName>
    <definedName name="Percentage_of_Outgoing_Straight_Calls_v60" localSheetId="1">#REF!</definedName>
    <definedName name="Percentage_of_Outgoing_Straight_Calls_v60">#REF!</definedName>
    <definedName name="Percentage_of_Outgoing_Straight_Calls_v70" localSheetId="1">#REF!</definedName>
    <definedName name="Percentage_of_Outgoing_Straight_Calls_v70">#REF!</definedName>
    <definedName name="Percentage_of_Outgoing_Straight_Calls_v711" localSheetId="1">#REF!</definedName>
    <definedName name="Percentage_of_Outgoing_Straight_Calls_v711">#REF!</definedName>
    <definedName name="Percentage_of_Outgoing_Straight_Calls_v721" localSheetId="1">#REF!</definedName>
    <definedName name="Percentage_of_Outgoing_Straight_Calls_v721">#REF!</definedName>
    <definedName name="Percentage_of_Outgoing_Straight_Calls_v751" localSheetId="1">#REF!</definedName>
    <definedName name="Percentage_of_Outgoing_Straight_Calls_v751">#REF!</definedName>
    <definedName name="Percentage_of_Outgoing_Straight_Calls_v901" localSheetId="1">'Finesse 10.0'!$B$20</definedName>
    <definedName name="Percentage_of_Outgoing_Straight_Calls_v901">#REF!</definedName>
    <definedName name="Percentage_of_Single_Step_Transfer_Calls_v5x" localSheetId="1">#REF!</definedName>
    <definedName name="Percentage_of_Single_Step_Transfer_Calls_v5x">#REF!</definedName>
    <definedName name="Percentage_of_Single_Step_Transfer_Calls_v60" localSheetId="1">#REF!</definedName>
    <definedName name="Percentage_of_Single_Step_Transfer_Calls_v60">#REF!</definedName>
    <definedName name="Percentage_of_Single_Step_Transfer_Calls_v70" localSheetId="1">#REF!</definedName>
    <definedName name="Percentage_of_Single_Step_Transfer_Calls_v70">#REF!</definedName>
    <definedName name="Percentage_of_Single_Step_Transfer_Calls_v711" localSheetId="1">#REF!</definedName>
    <definedName name="Percentage_of_Single_Step_Transfer_Calls_v711">#REF!</definedName>
    <definedName name="Percentage_of_Single_Step_Transfer_Calls_v721" localSheetId="1">#REF!</definedName>
    <definedName name="Percentage_of_Single_Step_Transfer_Calls_v721">#REF!</definedName>
    <definedName name="Percentage_of_Single_Step_Transfer_Calls_v751" localSheetId="1">#REF!</definedName>
    <definedName name="Percentage_of_Single_Step_Transfer_Calls_v751">#REF!</definedName>
    <definedName name="Percentage_of_Single_Step_Transfer_Calls_v801" localSheetId="1">'Finesse 10.0'!$B$21</definedName>
    <definedName name="Percentage_of_Single_Step_Transfer_Calls_v801">#REF!</definedName>
    <definedName name="Percentage_of_SingleStep_Transfer_Calls">'Finesse 10.0'!$B$23</definedName>
    <definedName name="Skill_Group_Refresh_Rate">'BW Data'!$B$35</definedName>
    <definedName name="Skill_Group_Refresh_Rate_v91">'BW Data'!$D$35</definedName>
    <definedName name="Skill_Group_Update_Interval_v5x" localSheetId="1">#REF!</definedName>
    <definedName name="Skill_Group_Update_Interval_v5x">#REF!</definedName>
    <definedName name="Skill_Group_Update_Interval_v60" localSheetId="1">#REF!</definedName>
    <definedName name="Skill_Group_Update_Interval_v60">#REF!</definedName>
    <definedName name="Skill_Group_Update_Interval_v70" localSheetId="1">#REF!</definedName>
    <definedName name="Skill_Group_Update_Interval_v70">#REF!</definedName>
    <definedName name="Skill_Group_Update_Interval_v711" localSheetId="1">#REF!</definedName>
    <definedName name="Skill_Group_Update_Interval_v711">#REF!</definedName>
    <definedName name="Skill_Group_Update_Interval_v721" localSheetId="1">#REF!</definedName>
    <definedName name="Skill_Group_Update_Interval_v721">#REF!</definedName>
    <definedName name="Skill_Group_Update_Interval_v751" localSheetId="1">#REF!</definedName>
    <definedName name="Skill_Group_Update_Interval_v751">#REF!</definedName>
    <definedName name="Skill_Group_Update_Interval_v801" localSheetId="1">'Finesse 10.0'!$B$35</definedName>
    <definedName name="Skill_Group_Update_Interval_v801">#REF!</definedName>
    <definedName name="Sum_of_all_Call_Variable_Values" localSheetId="1">'Finesse 10.0'!$B$46</definedName>
    <definedName name="Sum_of_all_Call_Variable_Values_v5x" localSheetId="1">#REF!</definedName>
    <definedName name="Sum_of_all_Call_Variable_Values_v5x">#REF!</definedName>
    <definedName name="Sum_of_all_Call_Variable_Values_v60" localSheetId="1">#REF!</definedName>
    <definedName name="Sum_of_all_Call_Variable_Values_v60">#REF!</definedName>
    <definedName name="Sum_of_all_Call_Variable_Values_v70" localSheetId="1">#REF!</definedName>
    <definedName name="Sum_of_all_Call_Variable_Values_v70">#REF!</definedName>
    <definedName name="Sum_of_all_Call_Variable_Values_v711" localSheetId="1">#REF!</definedName>
    <definedName name="Sum_of_all_Call_Variable_Values_v711">#REF!</definedName>
    <definedName name="Sum_of_all_Call_Variable_Values_v721" localSheetId="1">#REF!</definedName>
    <definedName name="Sum_of_all_Call_Variable_Values_v721">#REF!</definedName>
    <definedName name="Sum_of_all_Call_Variable_Values_v751" localSheetId="1">#REF!</definedName>
    <definedName name="Sum_of_all_Call_Variable_Values_v751">#REF!</definedName>
    <definedName name="Sum_of_all_Call_Variable_Values_v901" localSheetId="1">'Finesse 10.0'!$B$46</definedName>
    <definedName name="Sum_of_all_Call_Variable_Values_v901">#REF!</definedName>
    <definedName name="Sum_of_all_ECC_Variable_Names" localSheetId="1">'Finesse 10.0'!$B$42</definedName>
    <definedName name="Sum_of_all_ECC_Variable_Names_v5x" localSheetId="1">#REF!</definedName>
    <definedName name="Sum_of_all_ECC_Variable_Names_v5x">#REF!</definedName>
    <definedName name="Sum_of_all_ECC_Variable_Names_v60" localSheetId="1">#REF!</definedName>
    <definedName name="Sum_of_all_ECC_Variable_Names_v60">#REF!</definedName>
    <definedName name="Sum_of_all_ECC_Variable_Names_v70" localSheetId="1">#REF!</definedName>
    <definedName name="Sum_of_all_ECC_Variable_Names_v70">#REF!</definedName>
    <definedName name="Sum_of_all_ECC_Variable_Names_v711" localSheetId="1">#REF!</definedName>
    <definedName name="Sum_of_all_ECC_Variable_Names_v711">#REF!</definedName>
    <definedName name="Sum_of_all_ECC_Variable_Names_v721" localSheetId="1">#REF!</definedName>
    <definedName name="Sum_of_all_ECC_Variable_Names_v721">#REF!</definedName>
    <definedName name="Sum_of_all_ECC_Variable_Names_v751" localSheetId="1">#REF!</definedName>
    <definedName name="Sum_of_all_ECC_Variable_Names_v751">#REF!</definedName>
    <definedName name="Sum_of_all_ECC_Variable_Names_v901" localSheetId="1">'Finesse 10.0'!$B$42</definedName>
    <definedName name="Sum_of_all_ECC_Variable_Names_v901">#REF!</definedName>
    <definedName name="Sum_of_all_ECC_Variable_Values" localSheetId="1">'Finesse 10.0'!$B$43</definedName>
    <definedName name="Sum_of_all_ECC_Variable_Values_v5x" localSheetId="1">#REF!</definedName>
    <definedName name="Sum_of_all_ECC_Variable_Values_v5x">#REF!</definedName>
    <definedName name="Sum_of_all_ECC_Variable_Values_v60" localSheetId="1">#REF!</definedName>
    <definedName name="Sum_of_all_ECC_Variable_Values_v60">#REF!</definedName>
    <definedName name="Sum_of_all_ECC_Variable_Values_v70" localSheetId="1">#REF!</definedName>
    <definedName name="Sum_of_all_ECC_Variable_Values_v70">#REF!</definedName>
    <definedName name="Sum_of_all_ECC_Variable_Values_v711" localSheetId="1">#REF!</definedName>
    <definedName name="Sum_of_all_ECC_Variable_Values_v711">#REF!</definedName>
    <definedName name="Sum_of_all_ECC_Variable_Values_v721" localSheetId="1">#REF!</definedName>
    <definedName name="Sum_of_all_ECC_Variable_Values_v721">#REF!</definedName>
    <definedName name="Sum_of_all_ECC_Variable_Values_v751" localSheetId="1">#REF!</definedName>
    <definedName name="Sum_of_all_ECC_Variable_Values_v751">#REF!</definedName>
    <definedName name="Sum_of_all_ECC_Variable_Values_v901" localSheetId="1">'Finesse 10.0'!$B$43</definedName>
    <definedName name="Sum_of_all_ECC_Variable_Values_v901">#REF!</definedName>
    <definedName name="Total" localSheetId="1">'Finesse 10.0'!$B$25</definedName>
  </definedNames>
  <calcPr calcId="145621"/>
</workbook>
</file>

<file path=xl/calcChain.xml><?xml version="1.0" encoding="utf-8"?>
<calcChain xmlns="http://schemas.openxmlformats.org/spreadsheetml/2006/main">
  <c r="B5" i="5" l="1"/>
  <c r="D5" i="5"/>
  <c r="B6" i="5"/>
  <c r="B7" i="5"/>
  <c r="D7" i="5"/>
  <c r="B8" i="5"/>
  <c r="B59" i="17" l="1"/>
  <c r="B49" i="17"/>
  <c r="B50" i="17"/>
  <c r="B52" i="17"/>
  <c r="B51" i="17"/>
  <c r="F7" i="5"/>
  <c r="F5" i="5"/>
  <c r="B16" i="17" l="1"/>
  <c r="B60" i="17" s="1"/>
  <c r="B38" i="17"/>
  <c r="B25" i="17"/>
  <c r="B53" i="17" l="1"/>
  <c r="B17" i="17"/>
  <c r="B54" i="17"/>
  <c r="B62" i="17" l="1"/>
  <c r="B61" i="17"/>
  <c r="B63" i="17"/>
  <c r="B70" i="17"/>
  <c r="B73" i="17"/>
  <c r="B65" i="17"/>
  <c r="B67" i="17"/>
  <c r="B72" i="17"/>
  <c r="B69" i="17"/>
  <c r="B71" i="17"/>
  <c r="B77" i="17"/>
  <c r="B68" i="17"/>
  <c r="B76" i="17"/>
  <c r="B66" i="17"/>
  <c r="B74" i="17"/>
  <c r="B75" i="17"/>
  <c r="B79" i="17" l="1"/>
  <c r="B82" i="17" s="1"/>
  <c r="B78" i="17"/>
  <c r="B80" i="17" l="1"/>
  <c r="D70" i="17" s="1"/>
  <c r="B81" i="17"/>
  <c r="D59" i="17"/>
  <c r="D69" i="17"/>
  <c r="D74" i="17" l="1"/>
  <c r="D75" i="17"/>
  <c r="D68" i="17"/>
  <c r="D78" i="17"/>
  <c r="D66" i="17"/>
  <c r="D60" i="17"/>
  <c r="D73" i="17"/>
  <c r="D65" i="17"/>
  <c r="D77" i="17"/>
  <c r="D67" i="17"/>
  <c r="D62" i="17"/>
  <c r="D61" i="17"/>
  <c r="D63" i="17"/>
  <c r="D79" i="17"/>
  <c r="D72" i="17"/>
  <c r="D71" i="17"/>
  <c r="D76" i="17"/>
  <c r="D80" i="17" l="1"/>
</calcChain>
</file>

<file path=xl/sharedStrings.xml><?xml version="1.0" encoding="utf-8"?>
<sst xmlns="http://schemas.openxmlformats.org/spreadsheetml/2006/main" count="263" uniqueCount="170">
  <si>
    <t>Message Header + TCP Overhead</t>
  </si>
  <si>
    <t>Number of Agents</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</si>
  <si>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</si>
  <si>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</si>
  <si>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</si>
  <si>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</si>
  <si>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</si>
  <si>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</si>
  <si>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</si>
  <si>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</si>
  <si>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</si>
  <si>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Value</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</si>
  <si>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</si>
  <si>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</si>
  <si>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</si>
  <si>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</si>
  <si>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</si>
  <si>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</si>
  <si>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</si>
  <si>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</si>
  <si>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</si>
  <si>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</si>
  <si>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</si>
  <si>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</si>
  <si>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</si>
  <si>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</si>
  <si>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</si>
  <si>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</si>
  <si>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</si>
  <si>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</si>
  <si>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</si>
  <si>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</si>
  <si>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</si>
  <si>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</si>
  <si>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</si>
  <si>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</si>
  <si>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</si>
  <si>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</si>
  <si>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</si>
  <si>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</si>
  <si>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</si>
  <si>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</si>
  <si>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</si>
  <si>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</si>
  <si>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</si>
  <si>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</si>
  <si>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</si>
  <si>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</si>
  <si>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</si>
  <si>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</si>
  <si>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</si>
  <si>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Note: Only make changes to fields in yellow.</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</si>
  <si>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</si>
  <si>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</si>
  <si>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</si>
  <si>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</si>
  <si>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</si>
  <si>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</si>
  <si>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</si>
  <si>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</si>
  <si>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</si>
  <si>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</si>
  <si>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</si>
  <si>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</si>
  <si>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</si>
  <si>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</si>
  <si>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</si>
  <si>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</si>
  <si>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</si>
  <si>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</si>
  <si>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0 &lt;= "Sum of all Call Variable Values" &lt;= 400
Maximum length is 40 chars per variable</t>
  </si>
  <si>
    <t>(N/A for Finesse) Number of All Agents Monitors</t>
  </si>
  <si>
    <t>(N/A for Finesse) Percentage of Single Step Transfer Calls</t>
  </si>
  <si>
    <t>Finesse Bandwidth Calculator</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</si>
  <si>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</si>
  <si>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</si>
  <si>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</si>
  <si>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</si>
  <si>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</si>
  <si>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</si>
  <si>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</si>
  <si>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</si>
  <si>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</si>
  <si>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</si>
  <si>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</si>
  <si>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</si>
  <si>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</si>
  <si>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</si>
  <si>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</si>
  <si>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</si>
  <si>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</si>
  <si>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</si>
  <si>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</si>
  <si>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</si>
  <si>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</si>
  <si>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</si>
  <si>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</si>
  <si>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</si>
  <si>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</si>
  <si>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</si>
  <si>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</si>
  <si>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</si>
  <si>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</si>
  <si>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</si>
  <si>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</si>
  <si>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</si>
  <si>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</si>
  <si>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</si>
  <si>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</si>
  <si>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</si>
  <si>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</si>
  <si>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</si>
  <si>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</si>
  <si>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</si>
  <si>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</si>
  <si>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</si>
  <si>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</si>
  <si>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</si>
  <si>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Agent Login - No Caching</t>
  </si>
  <si>
    <t>Agent Login - Caching</t>
  </si>
  <si>
    <t>Supervisor Login - No Caching</t>
  </si>
  <si>
    <t>Supervisor Login - Caching</t>
  </si>
  <si>
    <t>minute(s)</t>
  </si>
  <si>
    <t>Maximum Login Time for all users</t>
  </si>
  <si>
    <t>Agent Login Bandwidth - No Caching</t>
  </si>
  <si>
    <t>Agent Login Bandwidth - Caching</t>
  </si>
  <si>
    <t>Supervisor Login Bandwidth - No Caching</t>
  </si>
  <si>
    <t>Supervisor Login Bandwidth - Caching</t>
  </si>
  <si>
    <t>Total Bandwidth - Caching</t>
  </si>
  <si>
    <t>Total Bandwidth - No Caching</t>
  </si>
  <si>
    <t>1. Enter the appropriate values in the yellow boxes to characterize the Call Center to be evaluated.</t>
  </si>
  <si>
    <t>2. Do not modify any cells that are green or grey.</t>
  </si>
  <si>
    <t>3. Total Bandwidth, Agent Bandwidth and Supervisor Bandwidth requirements are calculated and presented at the bottom of the spreadsheet.</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</si>
  <si>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</si>
  <si>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2. The "BW Data" sheet should not be modified.  It contains the empirical data collected to model the bandwidth utilization.</t>
  </si>
  <si>
    <t>5. The bandwidth calculations in this spreadsheet are for control messaging between Finesse desktop and server, and do not include the RTP voice stream bandwidth, nor Silent Monitoring RTP stream bandwidth.</t>
  </si>
  <si>
    <t>Bytes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</si>
  <si>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</si>
  <si>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</si>
  <si>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</si>
  <si>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</si>
  <si>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</si>
  <si>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</si>
  <si>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</si>
  <si>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</si>
  <si>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Client to Finesse Server Login Bandwidth</t>
  </si>
  <si>
    <t>Post-Login Client to Server  Bandwidth</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</si>
  <si>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</si>
  <si>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</si>
  <si>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</si>
  <si>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</si>
  <si>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</si>
  <si>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</si>
  <si>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</si>
  <si>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</si>
  <si>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</si>
  <si>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</si>
  <si>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</si>
  <si>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Finesse 10.0</t>
  </si>
  <si>
    <t>Release 10</t>
  </si>
  <si>
    <t>10.0
Client to Server</t>
  </si>
  <si>
    <t>10.0
Server to CTI</t>
  </si>
  <si>
    <t>Single Step Transfer Bandwidth</t>
  </si>
  <si>
    <t xml:space="preserve">3. The calculator is based on per Finesse server per site. If one Finesse Server has more than one remote site, then the calculator should be run once for each remote site to be evaluated. </t>
  </si>
  <si>
    <t xml:space="preserve">4. For distributed deployments (i.e. not all agents located at the same physical site), the Finesse Bandwidth Calculator should be run once for each site to calculate the bandwidth required between each site and it's respective Finesse server.  </t>
  </si>
  <si>
    <t>400 maximum</t>
  </si>
  <si>
    <t>The total amount of time it should take for all agents to log into the Finesse server including Finesse failover conditions.  If the deployment includes 300 agents and this value is set to 5 minutes, all 300 agents should be able to point their browser to Finesse and complete the login sequence within 5 minutes.</t>
  </si>
  <si>
    <t>CCX Configuration Information</t>
  </si>
  <si>
    <t>Number of configured skill groups</t>
  </si>
  <si>
    <t>Average number of CSQ's per Supervisor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</si>
</sst>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3"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bottom style="thin">
        <color indexed="64"/>
      </bottom>
      <diagonal/>
    </border>
  </borders>
  <cellStyleXfs count="2">
    <xf numFmtId="0" fontId="0" fillId="0" borderId="0"/>
    <xf numFmtId="43" fontId="10" fillId="0" borderId="0" applyFont="0" applyFill="0" applyBorder="0" applyAlignment="0" applyProtection="0"/>
  </cellStyleXfs>
  <cellXfs count="200">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0" fontId="0" fillId="0" borderId="23" xfId="0" applyFill="1" applyBorder="1"/>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4"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4" borderId="27" xfId="0" applyFill="1" applyBorder="1" applyAlignment="1"/>
    <xf numFmtId="0" fontId="0" fillId="0" borderId="0" xfId="0" applyFill="1" applyBorder="1" applyAlignment="1"/>
    <xf numFmtId="0" fontId="0" fillId="4" borderId="2" xfId="0" applyFill="1" applyBorder="1" applyAlignment="1" applyProtection="1">
      <alignment horizontal="center" vertical="top"/>
      <protection locked="0"/>
    </xf>
    <xf numFmtId="0" fontId="4" fillId="3" borderId="28" xfId="0" applyFont="1" applyFill="1" applyBorder="1"/>
    <xf numFmtId="0" fontId="0" fillId="3" borderId="29" xfId="0" applyFill="1" applyBorder="1" applyAlignment="1">
      <alignment horizontal="center"/>
    </xf>
    <xf numFmtId="0" fontId="0" fillId="3" borderId="29" xfId="0" applyFill="1" applyBorder="1"/>
    <xf numFmtId="0" fontId="0" fillId="3" borderId="30" xfId="0" applyFill="1" applyBorder="1" applyAlignment="1">
      <alignment wrapText="1"/>
    </xf>
    <xf numFmtId="0" fontId="4" fillId="3" borderId="31" xfId="0" applyFont="1" applyFill="1" applyBorder="1"/>
    <xf numFmtId="0" fontId="0" fillId="3" borderId="32" xfId="0" applyFill="1" applyBorder="1" applyAlignment="1">
      <alignment horizontal="center"/>
    </xf>
    <xf numFmtId="0" fontId="0" fillId="3" borderId="32" xfId="0" applyFill="1" applyBorder="1"/>
    <xf numFmtId="0" fontId="0" fillId="3" borderId="33" xfId="0" applyFill="1" applyBorder="1" applyAlignment="1">
      <alignment wrapText="1"/>
    </xf>
    <xf numFmtId="0" fontId="0" fillId="4" borderId="14" xfId="0" applyFill="1" applyBorder="1" applyAlignment="1" applyProtection="1">
      <alignment horizontal="center" vertical="top"/>
      <protection locked="0"/>
    </xf>
    <xf numFmtId="0" fontId="0" fillId="4" borderId="1" xfId="0" applyFill="1" applyBorder="1" applyAlignment="1" applyProtection="1">
      <alignment horizontal="center" vertical="top"/>
      <protection locked="0"/>
    </xf>
    <xf numFmtId="0" fontId="2" fillId="4" borderId="14" xfId="0" applyFon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9" fontId="8" fillId="4" borderId="1" xfId="0" applyNumberFormat="1" applyFont="1" applyFill="1" applyBorder="1" applyAlignment="1" applyProtection="1">
      <alignment horizontal="center" vertical="top"/>
      <protection locked="0"/>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4" borderId="16" xfId="0" applyFont="1" applyFill="1" applyBorder="1" applyAlignment="1" applyProtection="1">
      <alignment horizontal="center" vertical="top"/>
      <protection locked="0"/>
    </xf>
    <xf numFmtId="0" fontId="8" fillId="2" borderId="16" xfId="0" applyFont="1" applyFill="1" applyBorder="1" applyAlignment="1">
      <alignment vertical="top"/>
    </xf>
    <xf numFmtId="0" fontId="8" fillId="2" borderId="37" xfId="0" applyFont="1" applyFill="1" applyBorder="1" applyAlignment="1">
      <alignment vertical="top" wrapText="1"/>
    </xf>
    <xf numFmtId="0" fontId="12" fillId="2" borderId="1" xfId="0" applyFont="1" applyFill="1" applyBorder="1" applyAlignment="1">
      <alignment horizontal="left" vertical="top" indent="1"/>
    </xf>
    <xf numFmtId="0" fontId="12" fillId="4" borderId="1" xfId="0" applyFont="1" applyFill="1" applyBorder="1" applyAlignment="1" applyProtection="1">
      <alignment horizontal="center" vertical="top"/>
      <protection locked="0"/>
    </xf>
    <xf numFmtId="0" fontId="12" fillId="2" borderId="1" xfId="0" applyFont="1" applyFill="1" applyBorder="1" applyAlignment="1">
      <alignment vertical="top"/>
    </xf>
    <xf numFmtId="0" fontId="0" fillId="2" borderId="0" xfId="0" applyFill="1" applyBorder="1" applyAlignment="1">
      <alignment horizontal="left" vertical="top" indent="2"/>
    </xf>
    <xf numFmtId="0" fontId="0" fillId="4" borderId="0" xfId="0" applyFill="1" applyBorder="1" applyAlignment="1" applyProtection="1">
      <alignment horizontal="center" vertical="top"/>
      <protection locked="0"/>
    </xf>
    <xf numFmtId="0" fontId="2" fillId="2" borderId="0" xfId="0" applyFont="1" applyFill="1" applyBorder="1" applyAlignment="1">
      <alignment vertical="top"/>
    </xf>
    <xf numFmtId="0" fontId="0" fillId="2" borderId="0" xfId="0" applyFill="1" applyBorder="1" applyAlignment="1">
      <alignment vertical="top" wrapText="1"/>
    </xf>
    <xf numFmtId="0" fontId="2" fillId="2" borderId="1" xfId="0" applyFont="1" applyFill="1" applyBorder="1" applyAlignment="1">
      <alignment horizontal="left" vertical="top" indent="2"/>
    </xf>
    <xf numFmtId="165" fontId="0" fillId="2" borderId="1" xfId="1" applyNumberFormat="1" applyFont="1" applyFill="1" applyBorder="1" applyAlignment="1">
      <alignment horizontal="center"/>
    </xf>
    <xf numFmtId="43" fontId="0" fillId="0" borderId="0" xfId="0" applyNumberFormat="1"/>
    <xf numFmtId="165" fontId="4" fillId="3" borderId="5" xfId="1" applyNumberFormat="1" applyFont="1" applyFill="1" applyBorder="1" applyAlignment="1">
      <alignment horizontal="center"/>
    </xf>
    <xf numFmtId="0" fontId="1" fillId="3" borderId="24" xfId="0" applyFont="1" applyFill="1" applyBorder="1" applyAlignment="1"/>
    <xf numFmtId="0" fontId="1" fillId="3" borderId="47" xfId="0" applyFont="1" applyFill="1" applyBorder="1" applyAlignment="1">
      <alignment horizontal="center"/>
    </xf>
    <xf numFmtId="0" fontId="1" fillId="3" borderId="48"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9" xfId="0" applyFont="1" applyFill="1" applyBorder="1" applyAlignment="1"/>
    <xf numFmtId="0" fontId="1" fillId="3" borderId="46" xfId="0" applyFont="1" applyFill="1" applyBorder="1" applyAlignment="1">
      <alignment horizontal="center"/>
    </xf>
    <xf numFmtId="0" fontId="2" fillId="2" borderId="13" xfId="0" applyFont="1" applyFill="1" applyBorder="1" applyAlignment="1">
      <alignment horizontal="left" indent="1"/>
    </xf>
    <xf numFmtId="0" fontId="2" fillId="2" borderId="15" xfId="0" applyFont="1" applyFill="1" applyBorder="1" applyAlignment="1">
      <alignment horizontal="center"/>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0" borderId="50" xfId="0" applyBorder="1"/>
    <xf numFmtId="0" fontId="0" fillId="2" borderId="8" xfId="0" applyFill="1" applyBorder="1"/>
    <xf numFmtId="0" fontId="2" fillId="2" borderId="8" xfId="0" applyFont="1" applyFill="1" applyBorder="1"/>
    <xf numFmtId="0" fontId="0" fillId="2" borderId="7" xfId="0" applyFill="1" applyBorder="1" applyAlignment="1">
      <alignment horizontal="center"/>
    </xf>
    <xf numFmtId="0" fontId="2" fillId="2" borderId="9"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51" xfId="0" applyFill="1" applyBorder="1" applyAlignment="1">
      <alignment horizontal="center"/>
    </xf>
    <xf numFmtId="0" fontId="1" fillId="3" borderId="0" xfId="0" applyFont="1" applyFill="1" applyBorder="1" applyAlignment="1">
      <alignment horizontal="left"/>
    </xf>
    <xf numFmtId="0" fontId="1" fillId="3" borderId="45" xfId="0" applyFont="1" applyFill="1" applyBorder="1" applyAlignment="1">
      <alignment horizontal="left"/>
    </xf>
    <xf numFmtId="0" fontId="0" fillId="2" borderId="0" xfId="0" applyFill="1" applyBorder="1" applyAlignment="1">
      <alignment horizontal="center"/>
    </xf>
    <xf numFmtId="0" fontId="1" fillId="3" borderId="45" xfId="0" applyFont="1" applyFill="1" applyBorder="1" applyAlignment="1">
      <alignment horizontal="center"/>
    </xf>
    <xf numFmtId="0" fontId="2" fillId="2" borderId="38" xfId="0" applyFont="1" applyFill="1" applyBorder="1" applyAlignment="1">
      <alignment horizontal="left" indent="1"/>
    </xf>
    <xf numFmtId="0" fontId="2" fillId="2" borderId="1" xfId="0" applyFont="1" applyFill="1" applyBorder="1" applyAlignment="1">
      <alignment horizontal="center"/>
    </xf>
    <xf numFmtId="0" fontId="2" fillId="2" borderId="51"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2" borderId="37" xfId="0" applyFill="1" applyBorder="1" applyAlignment="1">
      <alignment horizontal="center"/>
    </xf>
    <xf numFmtId="0" fontId="2" fillId="2" borderId="7" xfId="0" applyFont="1" applyFill="1" applyBorder="1" applyAlignment="1">
      <alignment horizontal="center"/>
    </xf>
    <xf numFmtId="0" fontId="0" fillId="6" borderId="51" xfId="0" applyFill="1" applyBorder="1" applyAlignment="1">
      <alignment horizontal="center"/>
    </xf>
    <xf numFmtId="0" fontId="1" fillId="6" borderId="0" xfId="0" applyFont="1" applyFill="1" applyBorder="1" applyAlignment="1">
      <alignment horizontal="left"/>
    </xf>
    <xf numFmtId="0" fontId="1" fillId="6" borderId="45"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0" fillId="2" borderId="20" xfId="0" applyFill="1" applyBorder="1" applyAlignment="1">
      <alignment horizontal="center"/>
    </xf>
    <xf numFmtId="0" fontId="12" fillId="2" borderId="8" xfId="0" applyFont="1" applyFill="1" applyBorder="1" applyAlignment="1">
      <alignment horizontal="left" indent="2"/>
    </xf>
    <xf numFmtId="164"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5" fontId="2" fillId="2" borderId="51" xfId="1" applyNumberFormat="1" applyFont="1" applyFill="1" applyBorder="1" applyAlignment="1">
      <alignment horizontal="center"/>
    </xf>
    <xf numFmtId="165" fontId="0" fillId="2" borderId="51" xfId="1" applyNumberFormat="1" applyFont="1" applyFill="1" applyBorder="1" applyAlignment="1">
      <alignment horizontal="center"/>
    </xf>
    <xf numFmtId="0" fontId="6" fillId="0" borderId="0" xfId="0" applyFont="1" applyAlignment="1">
      <alignment horizontal="left" vertical="top" wrapText="1"/>
    </xf>
    <xf numFmtId="0" fontId="1" fillId="3" borderId="38" xfId="0" applyFont="1" applyFill="1" applyBorder="1" applyAlignment="1">
      <alignment horizontal="left" vertical="top" indent="1"/>
    </xf>
    <xf numFmtId="0" fontId="1" fillId="3" borderId="39" xfId="0" applyFont="1" applyFill="1" applyBorder="1" applyAlignment="1">
      <alignment horizontal="left" vertical="top" indent="1"/>
    </xf>
    <xf numFmtId="0" fontId="1" fillId="3" borderId="40" xfId="0" applyFont="1" applyFill="1" applyBorder="1" applyAlignment="1">
      <alignment horizontal="left" vertical="top" inden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41" xfId="0" applyFont="1" applyFill="1" applyBorder="1" applyAlignment="1">
      <alignment horizontal="left" vertical="top"/>
    </xf>
    <xf numFmtId="0" fontId="4" fillId="3" borderId="42" xfId="0" applyFont="1" applyFill="1" applyBorder="1" applyAlignment="1">
      <alignment horizontal="left" vertical="top"/>
    </xf>
    <xf numFmtId="0" fontId="4" fillId="3" borderId="43"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0" fontId="0" fillId="2" borderId="21" xfId="0" applyFill="1" applyBorder="1" applyAlignment="1">
      <alignment horizontal="left" vertical="top" wrapText="1"/>
    </xf>
    <xf numFmtId="9" fontId="0" fillId="2" borderId="37"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4" xfId="0" applyFont="1" applyFill="1" applyBorder="1" applyAlignment="1">
      <alignment horizontal="left" vertical="top" indent="1"/>
    </xf>
    <xf numFmtId="0" fontId="9" fillId="3" borderId="45" xfId="0" applyFont="1" applyFill="1" applyBorder="1" applyAlignment="1">
      <alignment horizontal="left" vertical="top" indent="1"/>
    </xf>
    <xf numFmtId="0" fontId="9" fillId="3" borderId="46" xfId="0" applyFont="1" applyFill="1" applyBorder="1" applyAlignment="1">
      <alignment horizontal="left" vertical="top" indent="1"/>
    </xf>
    <xf numFmtId="0" fontId="9" fillId="3" borderId="38" xfId="0" applyFont="1" applyFill="1" applyBorder="1" applyAlignment="1">
      <alignment horizontal="left" vertical="top" indent="1"/>
    </xf>
    <xf numFmtId="0" fontId="9" fillId="3" borderId="39" xfId="0" applyFont="1" applyFill="1" applyBorder="1" applyAlignment="1">
      <alignment horizontal="left" vertical="top" indent="1"/>
    </xf>
    <xf numFmtId="0" fontId="9" fillId="3" borderId="40" xfId="0" applyFont="1" applyFill="1" applyBorder="1" applyAlignment="1">
      <alignment horizontal="left" vertical="top" indent="1"/>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8" xfId="0" applyFont="1" applyFill="1" applyBorder="1" applyAlignment="1">
      <alignment horizontal="left"/>
    </xf>
    <xf numFmtId="0" fontId="1" fillId="3" borderId="39" xfId="0" applyFont="1" applyFill="1" applyBorder="1" applyAlignment="1">
      <alignment horizontal="left"/>
    </xf>
    <xf numFmtId="0" fontId="1" fillId="3" borderId="49" xfId="0" applyFont="1" applyFill="1" applyBorder="1" applyAlignment="1">
      <alignment horizontal="left"/>
    </xf>
    <xf numFmtId="0" fontId="1" fillId="3" borderId="24" xfId="0" applyFont="1" applyFill="1" applyBorder="1" applyAlignment="1">
      <alignment horizontal="left"/>
    </xf>
  </cellXfs>
  <cellStyles count="2">
    <cellStyle name="Comma" xfId="1" builtinId="3"/>
    <cellStyle name="Normal" xfId="0" builtinId="0"/>
  </cellStyles>
  <dxfs count="2">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RowHeight="13.2" x14ac:dyDescent="0.25"/>
  <cols>
    <col min="1" max="1" width="106.33203125" customWidth="1"/>
  </cols>
  <sheetData>
    <row r="1" spans="1:2" ht="15.6" x14ac:dyDescent="0.25">
      <c r="A1" s="54" t="s">
        <v>73</v>
      </c>
    </row>
    <row r="2" spans="1:2" ht="13.8" thickBot="1" x14ac:dyDescent="0.3">
      <c r="A2" s="55" t="s">
        <v>158</v>
      </c>
    </row>
    <row r="3" spans="1:2" ht="13.8" thickBot="1" x14ac:dyDescent="0.3">
      <c r="A3" s="47"/>
    </row>
    <row r="4" spans="1:2" x14ac:dyDescent="0.25">
      <c r="A4" s="56" t="s">
        <v>67</v>
      </c>
    </row>
    <row r="5" spans="1:2" x14ac:dyDescent="0.25">
      <c r="A5" s="82" t="s">
        <v>130</v>
      </c>
    </row>
    <row r="6" spans="1:2" ht="25.5" customHeight="1" x14ac:dyDescent="0.25">
      <c r="A6" s="82" t="s">
        <v>131</v>
      </c>
    </row>
    <row r="7" spans="1:2" ht="38.25" customHeight="1" x14ac:dyDescent="0.25">
      <c r="A7" s="82" t="s">
        <v>132</v>
      </c>
    </row>
    <row r="8" spans="1:2" ht="13.8" thickBot="1" x14ac:dyDescent="0.3">
      <c r="A8" s="49"/>
    </row>
    <row r="9" spans="1:2" x14ac:dyDescent="0.25">
      <c r="A9" s="78" t="s">
        <v>66</v>
      </c>
    </row>
    <row r="10" spans="1:2" ht="39.6" x14ac:dyDescent="0.25">
      <c r="A10" s="79" t="s">
        <v>133</v>
      </c>
    </row>
    <row r="11" spans="1:2" ht="23.25" customHeight="1" x14ac:dyDescent="0.25">
      <c r="A11" s="79" t="s">
        <v>134</v>
      </c>
    </row>
    <row r="12" spans="1:2" ht="26.4" x14ac:dyDescent="0.25">
      <c r="A12" s="79" t="s">
        <v>163</v>
      </c>
    </row>
    <row r="13" spans="1:2" ht="26.4" x14ac:dyDescent="0.25">
      <c r="A13" s="79" t="s">
        <v>164</v>
      </c>
    </row>
    <row r="14" spans="1:2" ht="27" thickBot="1" x14ac:dyDescent="0.3">
      <c r="A14" s="80" t="s">
        <v>135</v>
      </c>
    </row>
    <row r="15" spans="1:2" x14ac:dyDescent="0.25">
      <c r="A15" s="48"/>
    </row>
    <row r="16" spans="1:2" ht="68.25" customHeight="1" x14ac:dyDescent="0.25">
      <c r="A16" s="170" t="s">
        <v>138</v>
      </c>
      <c r="B16" s="170"/>
    </row>
    <row r="17" spans="1:1" x14ac:dyDescent="0.25">
      <c r="A17" s="48"/>
    </row>
  </sheetData>
  <mergeCells count="1">
    <mergeCell ref="A16: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abSelected="1" zoomScale="80" zoomScaleNormal="80" workbookViewId="0">
      <selection activeCell="G20" sqref="G20"/>
    </sheetView>
  </sheetViews>
  <sheetFormatPr defaultRowHeight="13.2" x14ac:dyDescent="0.25"/>
  <cols>
    <col min="1" max="1" width="64.33203125" customWidth="1"/>
    <col min="2" max="2" width="15.6640625" style="3" customWidth="1"/>
    <col min="3" max="3" width="15.6640625" customWidth="1"/>
    <col min="4" max="4" width="60.6640625" style="7" customWidth="1"/>
  </cols>
  <sheetData>
    <row r="1" spans="1:4" ht="15.9" customHeight="1" x14ac:dyDescent="0.3">
      <c r="A1" s="60" t="s">
        <v>73</v>
      </c>
      <c r="B1" s="61"/>
      <c r="C1" s="62"/>
      <c r="D1" s="63"/>
    </row>
    <row r="2" spans="1:4" ht="15.9" customHeight="1" thickBot="1" x14ac:dyDescent="0.35">
      <c r="A2" s="64" t="s">
        <v>159</v>
      </c>
      <c r="B2" s="65"/>
      <c r="C2" s="66"/>
      <c r="D2" s="67"/>
    </row>
    <row r="3" spans="1:4" ht="12.75" customHeight="1" thickBot="1" x14ac:dyDescent="0.3"/>
    <row r="4" spans="1:4" ht="12.75" customHeight="1" thickBot="1" x14ac:dyDescent="0.3">
      <c r="A4" s="57" t="s">
        <v>51</v>
      </c>
      <c r="B4" s="58"/>
      <c r="C4" s="58"/>
    </row>
    <row r="5" spans="1:4" ht="12.75" hidden="1" customHeight="1" x14ac:dyDescent="0.25"/>
    <row r="6" spans="1:4" ht="13.8" thickBot="1" x14ac:dyDescent="0.3"/>
    <row r="7" spans="1:4" ht="15.9" customHeight="1" thickBot="1" x14ac:dyDescent="0.3">
      <c r="A7" s="12" t="s">
        <v>47</v>
      </c>
      <c r="B7" s="13" t="s">
        <v>11</v>
      </c>
      <c r="C7" s="13" t="s">
        <v>12</v>
      </c>
      <c r="D7" s="14" t="s">
        <v>10</v>
      </c>
    </row>
    <row r="8" spans="1:4" ht="15.9" customHeight="1" thickBot="1" x14ac:dyDescent="0.3">
      <c r="A8" s="177" t="s">
        <v>2</v>
      </c>
      <c r="B8" s="178"/>
      <c r="C8" s="178"/>
      <c r="D8" s="179"/>
    </row>
    <row r="9" spans="1:4" ht="12.75" customHeight="1" x14ac:dyDescent="0.25">
      <c r="A9" s="28" t="s">
        <v>1</v>
      </c>
      <c r="B9" s="68">
        <v>300</v>
      </c>
      <c r="C9" s="27" t="s">
        <v>24</v>
      </c>
      <c r="D9" s="29" t="s">
        <v>165</v>
      </c>
    </row>
    <row r="10" spans="1:4" ht="12.75" customHeight="1" x14ac:dyDescent="0.25">
      <c r="A10" s="16" t="s">
        <v>31</v>
      </c>
      <c r="B10" s="69">
        <v>30</v>
      </c>
      <c r="C10" s="9" t="s">
        <v>32</v>
      </c>
      <c r="D10" s="15" t="s">
        <v>35</v>
      </c>
    </row>
    <row r="11" spans="1:4" ht="12.75" hidden="1" customHeight="1" thickBot="1" x14ac:dyDescent="0.3">
      <c r="A11" s="105" t="s">
        <v>71</v>
      </c>
      <c r="B11" s="106">
        <v>0</v>
      </c>
      <c r="C11" s="107" t="s">
        <v>33</v>
      </c>
      <c r="D11" s="108" t="s">
        <v>34</v>
      </c>
    </row>
    <row r="12" spans="1:4" ht="73.5" customHeight="1" x14ac:dyDescent="0.25">
      <c r="A12" s="109" t="s">
        <v>123</v>
      </c>
      <c r="B12" s="110">
        <v>1</v>
      </c>
      <c r="C12" s="111" t="s">
        <v>122</v>
      </c>
      <c r="D12" s="138" t="s">
        <v>166</v>
      </c>
    </row>
    <row r="13" spans="1:4" ht="15.9" customHeight="1" thickBot="1" x14ac:dyDescent="0.3">
      <c r="A13" s="180" t="s">
        <v>21</v>
      </c>
      <c r="B13" s="181"/>
      <c r="C13" s="181"/>
      <c r="D13" s="182"/>
    </row>
    <row r="14" spans="1:4" ht="12.75" customHeight="1" x14ac:dyDescent="0.25">
      <c r="A14" s="28" t="s">
        <v>55</v>
      </c>
      <c r="B14" s="70">
        <v>6000</v>
      </c>
      <c r="C14" s="37" t="s">
        <v>56</v>
      </c>
      <c r="D14" s="38" t="s">
        <v>69</v>
      </c>
    </row>
    <row r="15" spans="1:4" ht="12.75" customHeight="1" x14ac:dyDescent="0.25">
      <c r="A15" s="28" t="s">
        <v>57</v>
      </c>
      <c r="B15" s="70">
        <v>30</v>
      </c>
      <c r="C15" s="37" t="s">
        <v>25</v>
      </c>
      <c r="D15" s="38"/>
    </row>
    <row r="16" spans="1:4" ht="12.75" customHeight="1" x14ac:dyDescent="0.25">
      <c r="A16" s="28" t="s">
        <v>44</v>
      </c>
      <c r="B16" s="36">
        <f>IF(B14&gt;0,(3600*B9)/B14,0)</f>
        <v>180</v>
      </c>
      <c r="C16" s="27" t="s">
        <v>25</v>
      </c>
      <c r="D16" s="29"/>
    </row>
    <row r="17" spans="1:9" ht="12.75" customHeight="1" thickBot="1" x14ac:dyDescent="0.3">
      <c r="A17" s="17" t="s">
        <v>58</v>
      </c>
      <c r="B17" s="46">
        <f>IF((B15+Average_Call_Duration_v901)&gt;0,B9/(B15+Average_Call_Duration_v901),0)</f>
        <v>1.4285714285714286</v>
      </c>
      <c r="C17" s="10" t="s">
        <v>45</v>
      </c>
      <c r="D17" s="34" t="s">
        <v>53</v>
      </c>
    </row>
    <row r="18" spans="1:9" ht="15.9" customHeight="1" thickBot="1" x14ac:dyDescent="0.3">
      <c r="A18" s="177" t="s">
        <v>40</v>
      </c>
      <c r="B18" s="178"/>
      <c r="C18" s="178"/>
      <c r="D18" s="179"/>
      <c r="H18" s="76"/>
      <c r="I18" s="76"/>
    </row>
    <row r="19" spans="1:9" ht="12.75" customHeight="1" x14ac:dyDescent="0.25">
      <c r="A19" s="26" t="s">
        <v>3</v>
      </c>
      <c r="B19" s="71">
        <v>0.3</v>
      </c>
      <c r="C19" s="27" t="s">
        <v>36</v>
      </c>
      <c r="D19" s="183" t="s">
        <v>37</v>
      </c>
      <c r="H19" s="76"/>
      <c r="I19" s="76"/>
    </row>
    <row r="20" spans="1:9" ht="12.75" customHeight="1" x14ac:dyDescent="0.25">
      <c r="A20" s="19" t="s">
        <v>4</v>
      </c>
      <c r="B20" s="72">
        <v>0.3</v>
      </c>
      <c r="C20" s="9" t="s">
        <v>36</v>
      </c>
      <c r="D20" s="183"/>
      <c r="H20" s="76"/>
      <c r="I20" s="76"/>
    </row>
    <row r="21" spans="1:9" ht="12.75" hidden="1" customHeight="1" x14ac:dyDescent="0.25">
      <c r="A21" s="83" t="s">
        <v>72</v>
      </c>
      <c r="B21" s="84">
        <v>0</v>
      </c>
      <c r="C21" s="85" t="s">
        <v>36</v>
      </c>
      <c r="D21" s="184" t="s">
        <v>38</v>
      </c>
      <c r="H21" s="76"/>
      <c r="I21" s="76"/>
    </row>
    <row r="22" spans="1:9" ht="12.75" customHeight="1" x14ac:dyDescent="0.25">
      <c r="A22" s="19" t="s">
        <v>5</v>
      </c>
      <c r="B22" s="72">
        <v>0.1</v>
      </c>
      <c r="C22" s="35" t="s">
        <v>36</v>
      </c>
      <c r="D22" s="185"/>
      <c r="H22" s="76"/>
      <c r="I22" s="76"/>
    </row>
    <row r="23" spans="1:9" ht="12.75" hidden="1" customHeight="1" x14ac:dyDescent="0.25">
      <c r="A23" s="16" t="s">
        <v>154</v>
      </c>
      <c r="B23" s="72">
        <v>0</v>
      </c>
      <c r="C23" s="35" t="s">
        <v>36</v>
      </c>
      <c r="D23" s="140"/>
      <c r="H23" s="76"/>
      <c r="I23" s="76"/>
    </row>
    <row r="24" spans="1:9" ht="12.75" customHeight="1" x14ac:dyDescent="0.25">
      <c r="A24" s="19" t="s">
        <v>6</v>
      </c>
      <c r="B24" s="72">
        <v>0.3</v>
      </c>
      <c r="C24" s="9" t="s">
        <v>36</v>
      </c>
      <c r="D24" s="29" t="s">
        <v>39</v>
      </c>
      <c r="H24" s="76"/>
      <c r="I24" s="76"/>
    </row>
    <row r="25" spans="1:9" ht="12.75" customHeight="1" x14ac:dyDescent="0.25">
      <c r="A25" s="101" t="s">
        <v>7</v>
      </c>
      <c r="B25" s="99">
        <f>SUM(B19:B24)</f>
        <v>1</v>
      </c>
      <c r="C25" s="9" t="s">
        <v>36</v>
      </c>
      <c r="D25" s="100" t="s">
        <v>41</v>
      </c>
      <c r="H25" s="76"/>
      <c r="I25" s="76"/>
    </row>
    <row r="26" spans="1:9" ht="12.75" customHeight="1" x14ac:dyDescent="0.25">
      <c r="A26" s="28" t="s">
        <v>110</v>
      </c>
      <c r="B26" s="71">
        <v>0.1</v>
      </c>
      <c r="C26" s="27" t="s">
        <v>36</v>
      </c>
      <c r="D26" s="29"/>
      <c r="H26" s="76"/>
      <c r="I26" s="76"/>
    </row>
    <row r="27" spans="1:9" ht="12.75" customHeight="1" x14ac:dyDescent="0.25">
      <c r="A27" s="28" t="s">
        <v>152</v>
      </c>
      <c r="B27" s="71">
        <v>0.05</v>
      </c>
      <c r="C27" s="27" t="s">
        <v>36</v>
      </c>
      <c r="D27" s="152" t="s">
        <v>156</v>
      </c>
      <c r="H27" s="76"/>
      <c r="I27" s="76"/>
    </row>
    <row r="28" spans="1:9" ht="12.75" customHeight="1" thickBot="1" x14ac:dyDescent="0.3">
      <c r="A28" s="28" t="s">
        <v>153</v>
      </c>
      <c r="B28" s="71">
        <v>0.05</v>
      </c>
      <c r="C28" s="27" t="s">
        <v>36</v>
      </c>
      <c r="D28" s="152" t="s">
        <v>157</v>
      </c>
      <c r="H28" s="76"/>
      <c r="I28" s="76"/>
    </row>
    <row r="29" spans="1:9" ht="15.9" customHeight="1" thickBot="1" x14ac:dyDescent="0.3">
      <c r="A29" s="177" t="s">
        <v>167</v>
      </c>
      <c r="B29" s="178"/>
      <c r="C29" s="178"/>
      <c r="D29" s="179"/>
      <c r="H29" s="76"/>
      <c r="I29" s="76"/>
    </row>
    <row r="30" spans="1:9" ht="12.75" hidden="1" customHeight="1" x14ac:dyDescent="0.25">
      <c r="A30" s="93" t="s">
        <v>83</v>
      </c>
      <c r="B30" s="94">
        <v>5</v>
      </c>
      <c r="C30" s="95" t="s">
        <v>9</v>
      </c>
      <c r="D30" s="96" t="s">
        <v>50</v>
      </c>
      <c r="H30" s="76"/>
      <c r="I30" s="76"/>
    </row>
    <row r="31" spans="1:9" ht="12.75" customHeight="1" x14ac:dyDescent="0.25">
      <c r="A31" s="91" t="s">
        <v>81</v>
      </c>
      <c r="B31" s="69">
        <v>30</v>
      </c>
      <c r="C31" s="20" t="s">
        <v>24</v>
      </c>
      <c r="D31" s="92" t="s">
        <v>116</v>
      </c>
      <c r="H31" s="76"/>
      <c r="I31" s="76"/>
    </row>
    <row r="32" spans="1:9" ht="12.75" hidden="1" customHeight="1" thickBot="1" x14ac:dyDescent="0.3">
      <c r="A32" s="24" t="s">
        <v>169</v>
      </c>
      <c r="B32" s="73">
        <v>0</v>
      </c>
      <c r="C32" s="25" t="s">
        <v>9</v>
      </c>
      <c r="D32" s="97" t="s">
        <v>115</v>
      </c>
      <c r="H32" s="76"/>
      <c r="I32" s="76"/>
    </row>
    <row r="33" spans="1:9" ht="12.75" hidden="1" customHeight="1" x14ac:dyDescent="0.25">
      <c r="A33" s="186" t="s">
        <v>78</v>
      </c>
      <c r="B33" s="187"/>
      <c r="C33" s="187"/>
      <c r="D33" s="188"/>
      <c r="H33" s="76"/>
      <c r="I33" s="76"/>
    </row>
    <row r="34" spans="1:9" ht="12.75" hidden="1" customHeight="1" x14ac:dyDescent="0.25">
      <c r="A34" s="86" t="s">
        <v>74</v>
      </c>
      <c r="B34" s="87">
        <v>17</v>
      </c>
      <c r="C34" s="88" t="s">
        <v>26</v>
      </c>
      <c r="D34" s="89" t="s">
        <v>68</v>
      </c>
      <c r="H34" s="76"/>
      <c r="I34" s="76"/>
    </row>
    <row r="35" spans="1:9" ht="12.75" hidden="1" customHeight="1" x14ac:dyDescent="0.25">
      <c r="A35" s="86" t="s">
        <v>75</v>
      </c>
      <c r="B35" s="87">
        <v>10</v>
      </c>
      <c r="C35" s="88" t="s">
        <v>25</v>
      </c>
      <c r="D35" s="90" t="s">
        <v>42</v>
      </c>
      <c r="H35" s="76"/>
      <c r="I35" s="76"/>
    </row>
    <row r="36" spans="1:9" ht="12.75" hidden="1" customHeight="1" x14ac:dyDescent="0.25">
      <c r="A36" s="189" t="s">
        <v>79</v>
      </c>
      <c r="B36" s="190"/>
      <c r="C36" s="190"/>
      <c r="D36" s="191"/>
      <c r="H36" s="76"/>
      <c r="I36" s="76"/>
    </row>
    <row r="37" spans="1:9" ht="12.75" hidden="1" customHeight="1" x14ac:dyDescent="0.25">
      <c r="A37" s="86" t="s">
        <v>76</v>
      </c>
      <c r="B37" s="87">
        <v>6</v>
      </c>
      <c r="C37" s="88" t="s">
        <v>26</v>
      </c>
      <c r="D37" s="89" t="s">
        <v>30</v>
      </c>
      <c r="H37" s="76"/>
      <c r="I37" s="76"/>
    </row>
    <row r="38" spans="1:9" ht="12.75" hidden="1" customHeight="1" x14ac:dyDescent="0.25">
      <c r="A38" s="86" t="s">
        <v>77</v>
      </c>
      <c r="B38" s="87" t="e">
        <f>Average_Call_Duration_v801</f>
        <v>#NAME?</v>
      </c>
      <c r="C38" s="88" t="s">
        <v>25</v>
      </c>
      <c r="D38" s="89" t="s">
        <v>46</v>
      </c>
      <c r="H38" s="76"/>
      <c r="I38" s="76"/>
    </row>
    <row r="39" spans="1:9" ht="12.75" hidden="1" customHeight="1" thickBot="1" x14ac:dyDescent="0.3">
      <c r="A39" s="24" t="s">
        <v>168</v>
      </c>
      <c r="B39" s="73">
        <v>0</v>
      </c>
      <c r="C39" s="25" t="s">
        <v>9</v>
      </c>
      <c r="D39" s="97"/>
      <c r="H39" s="76"/>
      <c r="I39" s="76"/>
    </row>
    <row r="40" spans="1:9" ht="12.75" customHeight="1" x14ac:dyDescent="0.25">
      <c r="A40" s="171" t="s">
        <v>22</v>
      </c>
      <c r="B40" s="172"/>
      <c r="C40" s="172"/>
      <c r="D40" s="173"/>
      <c r="H40" s="76"/>
      <c r="I40" s="76"/>
    </row>
    <row r="41" spans="1:9" ht="12.75" customHeight="1" x14ac:dyDescent="0.25">
      <c r="A41" s="22" t="s">
        <v>20</v>
      </c>
      <c r="B41" s="69">
        <v>1</v>
      </c>
      <c r="C41" s="20" t="s">
        <v>13</v>
      </c>
      <c r="D41" s="15" t="s">
        <v>48</v>
      </c>
      <c r="H41" s="76"/>
      <c r="I41" s="76"/>
    </row>
    <row r="42" spans="1:9" ht="12.75" customHeight="1" x14ac:dyDescent="0.25">
      <c r="A42" s="22" t="s">
        <v>49</v>
      </c>
      <c r="B42" s="69">
        <v>640</v>
      </c>
      <c r="C42" s="20" t="s">
        <v>14</v>
      </c>
      <c r="D42" s="15" t="s">
        <v>52</v>
      </c>
      <c r="H42" s="76"/>
      <c r="I42" s="76"/>
    </row>
    <row r="43" spans="1:9" ht="12.75" customHeight="1" x14ac:dyDescent="0.25">
      <c r="A43" s="22" t="s">
        <v>59</v>
      </c>
      <c r="B43" s="69">
        <v>1970</v>
      </c>
      <c r="C43" s="20" t="s">
        <v>14</v>
      </c>
      <c r="D43" s="15" t="s">
        <v>54</v>
      </c>
      <c r="H43" s="76"/>
      <c r="I43" s="76"/>
    </row>
    <row r="44" spans="1:9" ht="12.75" customHeight="1" x14ac:dyDescent="0.25">
      <c r="A44" s="171" t="s">
        <v>23</v>
      </c>
      <c r="B44" s="172"/>
      <c r="C44" s="172"/>
      <c r="D44" s="173"/>
      <c r="H44" s="76"/>
      <c r="I44" s="76"/>
    </row>
    <row r="45" spans="1:9" ht="12.75" customHeight="1" thickBot="1" x14ac:dyDescent="0.3">
      <c r="A45" s="150" t="s">
        <v>151</v>
      </c>
      <c r="B45" s="59">
        <v>2</v>
      </c>
      <c r="C45" s="20" t="s">
        <v>13</v>
      </c>
      <c r="D45" s="151" t="s">
        <v>150</v>
      </c>
      <c r="H45" s="76"/>
      <c r="I45" s="76"/>
    </row>
    <row r="46" spans="1:9" ht="12.75" customHeight="1" thickBot="1" x14ac:dyDescent="0.3">
      <c r="A46" s="23" t="s">
        <v>60</v>
      </c>
      <c r="B46" s="59">
        <v>100</v>
      </c>
      <c r="C46" s="21" t="s">
        <v>14</v>
      </c>
      <c r="D46" s="11" t="s">
        <v>70</v>
      </c>
      <c r="H46" s="76"/>
      <c r="I46" s="76"/>
    </row>
    <row r="47" spans="1:9" ht="12.75" customHeight="1" x14ac:dyDescent="0.25">
      <c r="A47" s="112"/>
      <c r="B47" s="113"/>
      <c r="C47" s="114"/>
      <c r="D47" s="115"/>
      <c r="F47" s="76"/>
      <c r="H47" s="76"/>
      <c r="I47" s="76"/>
    </row>
    <row r="48" spans="1:9" ht="26.25" customHeight="1" x14ac:dyDescent="0.3">
      <c r="A48" s="102" t="s">
        <v>145</v>
      </c>
      <c r="B48" s="103"/>
      <c r="C48" s="102"/>
      <c r="D48" s="104"/>
      <c r="F48" s="76"/>
    </row>
    <row r="49" spans="1:9" ht="12.75" customHeight="1" x14ac:dyDescent="0.25">
      <c r="A49" s="116" t="s">
        <v>124</v>
      </c>
      <c r="B49" s="117">
        <f>((Number_of_Agents*'BW Data'!E5)/(Max_Login_Time_All_Agents*60))*kbps*'BW Data'!E31</f>
        <v>106319.876</v>
      </c>
      <c r="C49" s="6" t="s">
        <v>8</v>
      </c>
      <c r="D49" s="81"/>
      <c r="F49" s="76"/>
      <c r="H49" s="76"/>
      <c r="I49" s="76"/>
    </row>
    <row r="50" spans="1:9" ht="12.75" customHeight="1" x14ac:dyDescent="0.25">
      <c r="A50" s="116" t="s">
        <v>125</v>
      </c>
      <c r="B50" s="117">
        <f>((Number_of_Agents*'BW Data'!E6)/(Max_Login_Time_All_Agents*60))*kbps*'BW Data'!E31</f>
        <v>7188.7920000000004</v>
      </c>
      <c r="C50" s="6" t="s">
        <v>8</v>
      </c>
      <c r="D50" s="100"/>
      <c r="F50" s="76"/>
      <c r="H50" s="118"/>
      <c r="I50" s="76"/>
    </row>
    <row r="51" spans="1:9" ht="12.75" customHeight="1" x14ac:dyDescent="0.25">
      <c r="A51" s="116" t="s">
        <v>126</v>
      </c>
      <c r="B51" s="117">
        <f>((Number_of_Supervisors*'BW Data'!E7)/(Max_Login_Time_All_Agents*60))*kbps*'BW Data'!E31</f>
        <v>13414.1072</v>
      </c>
      <c r="C51" s="6" t="s">
        <v>8</v>
      </c>
      <c r="D51" s="100"/>
      <c r="F51" s="76"/>
      <c r="H51" s="118"/>
      <c r="I51" s="76"/>
    </row>
    <row r="52" spans="1:9" ht="12.75" customHeight="1" thickBot="1" x14ac:dyDescent="0.3">
      <c r="A52" s="116" t="s">
        <v>127</v>
      </c>
      <c r="B52" s="117">
        <f>((Number_of_Supervisors*'BW Data'!E8)/(Max_Login_Time_All_Agents*60))*kbps*'BW Data'!E31</f>
        <v>1731.9224000000002</v>
      </c>
      <c r="C52" s="6" t="s">
        <v>8</v>
      </c>
      <c r="D52" s="100"/>
      <c r="F52" s="76"/>
      <c r="H52" s="76"/>
      <c r="I52" s="76"/>
    </row>
    <row r="53" spans="1:9" s="18" customFormat="1" ht="15.9" customHeight="1" thickBot="1" x14ac:dyDescent="0.35">
      <c r="A53" s="50" t="s">
        <v>129</v>
      </c>
      <c r="B53" s="119">
        <f>B49+B51</f>
        <v>119733.9832</v>
      </c>
      <c r="C53" s="52" t="s">
        <v>8</v>
      </c>
      <c r="D53" s="53"/>
      <c r="F53" s="76"/>
      <c r="H53" s="77"/>
      <c r="I53" s="77"/>
    </row>
    <row r="54" spans="1:9" s="18" customFormat="1" ht="15.9" customHeight="1" thickBot="1" x14ac:dyDescent="0.35">
      <c r="A54" s="50" t="s">
        <v>128</v>
      </c>
      <c r="B54" s="119">
        <f>B50+B52</f>
        <v>8920.7144000000008</v>
      </c>
      <c r="C54" s="52" t="s">
        <v>8</v>
      </c>
      <c r="D54" s="53"/>
      <c r="F54" s="76"/>
      <c r="H54" s="77"/>
      <c r="I54" s="77"/>
    </row>
    <row r="55" spans="1:9" ht="12.75" customHeight="1" x14ac:dyDescent="0.25">
      <c r="A55" s="2"/>
      <c r="C55" s="4"/>
      <c r="F55" s="76"/>
      <c r="H55" s="76"/>
      <c r="I55" s="76"/>
    </row>
    <row r="56" spans="1:9" ht="22.5" customHeight="1" thickBot="1" x14ac:dyDescent="0.35">
      <c r="A56" s="102" t="s">
        <v>146</v>
      </c>
      <c r="B56" s="103"/>
      <c r="C56" s="102"/>
      <c r="D56" s="104"/>
      <c r="F56" s="76"/>
    </row>
    <row r="57" spans="1:9" s="18" customFormat="1" ht="15.9" customHeight="1" thickBot="1" x14ac:dyDescent="0.35">
      <c r="A57" s="174" t="s">
        <v>80</v>
      </c>
      <c r="B57" s="175"/>
      <c r="C57" s="175"/>
      <c r="D57" s="176"/>
      <c r="H57" s="77"/>
      <c r="I57" s="77"/>
    </row>
    <row r="58" spans="1:9" ht="12.75" customHeight="1" x14ac:dyDescent="0.25">
      <c r="A58" s="171" t="s">
        <v>112</v>
      </c>
      <c r="B58" s="172"/>
      <c r="C58" s="172"/>
      <c r="D58" s="173"/>
      <c r="H58" s="76"/>
      <c r="I58" s="76"/>
    </row>
    <row r="59" spans="1:9" ht="12.75" hidden="1" customHeight="1" x14ac:dyDescent="0.25">
      <c r="A59" s="42" t="s">
        <v>82</v>
      </c>
      <c r="B59" s="30">
        <f>((('BW Data'!E10+('BW Data'!E11*Average_number_of_Skill_Groups_per_Supervisor))*Number_of_Supervisors)/Skill_Group_Refresh_Rate)*kbps*Bandwidth_Confidence_Factor_v9</f>
        <v>94.09920000000001</v>
      </c>
      <c r="C59" s="31" t="s">
        <v>8</v>
      </c>
      <c r="D59" s="32">
        <f>IF(B$80&gt;0,B59/B$80,0)</f>
        <v>2.4707540059638891E-2</v>
      </c>
      <c r="H59" s="76"/>
      <c r="I59" s="76"/>
    </row>
    <row r="60" spans="1:9" ht="12.75" customHeight="1" x14ac:dyDescent="0.25">
      <c r="A60" s="43" t="s">
        <v>84</v>
      </c>
      <c r="B60" s="8">
        <f>(IF(Agent_Call_Wrap_Up_Time&gt;0,Avg_Agent_State_Changes_Per_Call_Wrap,Avg_Agent_State_Changes_Per_Call_NoWrap)*'BW Data'!E27*(Average_number_of_agents_per_Team/(Agent_Call_Wrap_Up_Time+Average_Call_Duration))*Number_of_Supervisors*kbps*Bandwidth_Confidence_Factor_v9)</f>
        <v>1764.3154285714284</v>
      </c>
      <c r="C60" s="6" t="s">
        <v>8</v>
      </c>
      <c r="D60" s="32">
        <f>IF(B$80&gt;0,B60/B$80,0)</f>
        <v>0.46325467303938311</v>
      </c>
      <c r="H60" s="76"/>
      <c r="I60" s="76"/>
    </row>
    <row r="61" spans="1:9" ht="12.75" customHeight="1" x14ac:dyDescent="0.25">
      <c r="A61" s="43" t="s">
        <v>147</v>
      </c>
      <c r="B61" s="8">
        <f>IF(Number_of_Supervisors&gt;0,((Calls_Per_Second * Percentage_of_BargedCalls) * 'BW Data'!E28) * kbps * Bandwidth_Confidence_Factor_v9,0)</f>
        <v>51.084057142857155</v>
      </c>
      <c r="C61" s="6" t="s">
        <v>8</v>
      </c>
      <c r="D61" s="32">
        <f>IF(B$80&gt;0,B61/B$80,0)</f>
        <v>1.3413093716694991E-2</v>
      </c>
      <c r="H61" s="76"/>
      <c r="I61" s="76"/>
    </row>
    <row r="62" spans="1:9" ht="12.75" customHeight="1" x14ac:dyDescent="0.25">
      <c r="A62" s="43" t="s">
        <v>148</v>
      </c>
      <c r="B62" s="8">
        <f>IF(Number_of_Supervisors&gt;0,((Calls_Per_Second * Percentage_of_InterceptedCalls) * 'BW Data'!E29) * kbps * Bandwidth_Confidence_Factor_v9,0)</f>
        <v>9.7514857142857156</v>
      </c>
      <c r="C62" s="6" t="s">
        <v>8</v>
      </c>
      <c r="D62" s="32">
        <f>IF(B$80&gt;0,B62/B$80,0)</f>
        <v>2.5604386001869374E-3</v>
      </c>
      <c r="H62" s="76"/>
      <c r="I62" s="76"/>
    </row>
    <row r="63" spans="1:9" ht="12.75" customHeight="1" x14ac:dyDescent="0.25">
      <c r="A63" s="43" t="s">
        <v>111</v>
      </c>
      <c r="B63" s="8">
        <f>IF(Number_of_Supervisors&gt;0,((Calls_Per_Second * Percentage_Calls_Silently_Monitored) * 'BW Data'!E26) * kbps * Bandwidth_Confidence_Factor_v9,0)</f>
        <v>88.067200000000028</v>
      </c>
      <c r="C63" s="6" t="s">
        <v>8</v>
      </c>
      <c r="D63" s="32">
        <f>IF(B$80&gt;0,B63/B$80,0)</f>
        <v>2.3123723389149226E-2</v>
      </c>
      <c r="F63" s="76"/>
      <c r="H63" s="76"/>
      <c r="I63" s="76"/>
    </row>
    <row r="64" spans="1:9" ht="12.75" customHeight="1" x14ac:dyDescent="0.25">
      <c r="A64" s="171" t="s">
        <v>113</v>
      </c>
      <c r="B64" s="172"/>
      <c r="C64" s="172"/>
      <c r="D64" s="173"/>
      <c r="F64" s="76"/>
      <c r="H64" s="76"/>
      <c r="I64" s="76"/>
    </row>
    <row r="65" spans="1:9" ht="12.75" customHeight="1" x14ac:dyDescent="0.25">
      <c r="A65" s="44" t="s">
        <v>29</v>
      </c>
      <c r="B65" s="8">
        <f>(((Calls_Per_Second*Percentage_of_Incoming_Straight_Calls) * 'BW Data'!E13) + ((Calls_Per_Second*Percentage_of_Outgoing_Straight_Calls) * 'BW Data'!E14)) * kbps * Bandwidth_Confidence_Factor_v9</f>
        <v>268.01245714285716</v>
      </c>
      <c r="C65" s="6" t="s">
        <v>8</v>
      </c>
      <c r="D65" s="32">
        <f t="shared" ref="D65:D79" si="0">IF(B$80&gt;0,B65/B$80,0)</f>
        <v>7.0371783408779184E-2</v>
      </c>
      <c r="F65" s="76"/>
      <c r="H65" s="76"/>
      <c r="I65" s="76"/>
    </row>
    <row r="66" spans="1:9" ht="12.75" hidden="1" customHeight="1" x14ac:dyDescent="0.25">
      <c r="A66" s="164" t="s">
        <v>162</v>
      </c>
      <c r="B66" s="165">
        <f>((Calls_Per_Second*Percentage_of_SingleStep_Transfer_Calls)*'BW Data'!E17*kbps*Bandwidth_Confidence_Factor_v9)</f>
        <v>0</v>
      </c>
      <c r="C66" s="166" t="s">
        <v>8</v>
      </c>
      <c r="D66" s="167">
        <f t="shared" si="0"/>
        <v>0</v>
      </c>
      <c r="F66" s="76"/>
      <c r="H66" s="76"/>
      <c r="I66" s="76"/>
    </row>
    <row r="67" spans="1:9" ht="12.75" customHeight="1" x14ac:dyDescent="0.25">
      <c r="A67" s="44" t="s">
        <v>27</v>
      </c>
      <c r="B67" s="8">
        <f>((Calls_Per_Second * Percentage_of_Consultative_Transfer_Calls) * 'BW Data'!E15) * kbps * Bandwidth_Confidence_Factor_v9</f>
        <v>95.090171428571452</v>
      </c>
      <c r="C67" s="6" t="s">
        <v>8</v>
      </c>
      <c r="D67" s="32">
        <f t="shared" si="0"/>
        <v>2.4967738512647913E-2</v>
      </c>
      <c r="F67" s="76"/>
      <c r="H67" s="76"/>
      <c r="I67" s="76"/>
    </row>
    <row r="68" spans="1:9" ht="12.75" customHeight="1" x14ac:dyDescent="0.25">
      <c r="A68" s="44" t="s">
        <v>28</v>
      </c>
      <c r="B68" s="8">
        <f>((Calls_Per_Second* Percentage_of_Consultative_Conference_Calls) * 'BW Data'!E16) * kbps * Bandwidth_Confidence_Factor_v9</f>
        <v>441.13680000000005</v>
      </c>
      <c r="C68" s="6" t="s">
        <v>8</v>
      </c>
      <c r="D68" s="32">
        <f t="shared" si="0"/>
        <v>0.11582888226234558</v>
      </c>
      <c r="F68" s="76"/>
      <c r="H68" s="76"/>
      <c r="I68" s="76"/>
    </row>
    <row r="69" spans="1:9" ht="12.75" customHeight="1" x14ac:dyDescent="0.25">
      <c r="A69" s="43" t="s">
        <v>91</v>
      </c>
      <c r="B69" s="8">
        <f>IF(Agent_Call_Wrap_Up_Time&gt;0,Calls_Per_Second*'BW Data'!E18 * kbps * Bandwidth_Confidence_Factor_v9,0)</f>
        <v>679.75885714285721</v>
      </c>
      <c r="C69" s="98" t="s">
        <v>8</v>
      </c>
      <c r="D69" s="32">
        <f t="shared" si="0"/>
        <v>0.17848365548008371</v>
      </c>
      <c r="F69" s="76"/>
      <c r="H69" s="76"/>
      <c r="I69" s="76"/>
    </row>
    <row r="70" spans="1:9" ht="12.75" customHeight="1" x14ac:dyDescent="0.25">
      <c r="A70" s="43" t="s">
        <v>107</v>
      </c>
      <c r="B70" s="8">
        <f>IF(Number_of_Configured_ECC_variables&gt;0,(Sum_of_all_ECC_Variable_Values+Sum_of_all_ECC_Variable_Names+(Number_of_Configured_ECC_variables*'BW Data'!E21))*Avg_Number_Dialog_Events_Per_IncomingCall*Percentage_of_Incoming_Straight_Calls*Calls_Per_Second*kbps*Bandwidth_Confidence_Factor_v9,0)</f>
        <v>36.530742857142855</v>
      </c>
      <c r="C70" s="6" t="s">
        <v>8</v>
      </c>
      <c r="D70" s="32">
        <f t="shared" si="0"/>
        <v>9.5918434221675033E-3</v>
      </c>
      <c r="F70" s="76"/>
      <c r="H70" s="76"/>
      <c r="I70" s="76"/>
    </row>
    <row r="71" spans="1:9" ht="12.75" customHeight="1" x14ac:dyDescent="0.25">
      <c r="A71" s="43" t="s">
        <v>114</v>
      </c>
      <c r="B71" s="8">
        <f>IF(Number_of_Configured_ECC_variables&gt;0,(Sum_of_all_ECC_Variable_Values+Sum_of_all_ECC_Variable_Names+(Number_of_Configured_ECC_variables*'BW Data'!E21))*Avg_Number_Dialog_Events_Per_OutCall*Percentage_of_Outgoing_Straight_Calls*Calls_Per_Second*kbps*Bandwidth_Confidence_Factor_v9,0)</f>
        <v>97.415314285714288</v>
      </c>
      <c r="C71" s="6" t="s">
        <v>8</v>
      </c>
      <c r="D71" s="32">
        <f t="shared" si="0"/>
        <v>2.5578249125780012E-2</v>
      </c>
      <c r="F71" s="76"/>
      <c r="H71" s="76"/>
      <c r="I71" s="76"/>
    </row>
    <row r="72" spans="1:9" ht="12.75" customHeight="1" x14ac:dyDescent="0.25">
      <c r="A72" s="43" t="s">
        <v>108</v>
      </c>
      <c r="B72" s="8">
        <f>IF(Number_of_Configured_ECC_variables&gt;0,(Sum_of_all_ECC_Variable_Values+Sum_of_all_ECC_Variable_Names+(Number_of_Configured_ECC_variables*'BW Data'!E21))*Avg_Number_Dialog_Events_Per_ConfCall*Percentage_of_Consultative_Conference_Calls*Calls_Per_Second*kbps*Bandwidth_Confidence_Factor_v9,0)</f>
        <v>182.6537142857143</v>
      </c>
      <c r="C72" s="6" t="s">
        <v>8</v>
      </c>
      <c r="D72" s="32">
        <f t="shared" si="0"/>
        <v>4.7959217110837525E-2</v>
      </c>
      <c r="F72" s="76"/>
      <c r="H72" s="76"/>
      <c r="I72" s="76"/>
    </row>
    <row r="73" spans="1:9" ht="12.75" customHeight="1" x14ac:dyDescent="0.25">
      <c r="A73" s="43" t="s">
        <v>109</v>
      </c>
      <c r="B73" s="8">
        <f>IF(Number_of_Configured_ECC_variables&gt;0,(Sum_of_all_ECC_Variable_Values+Sum_of_all_ECC_Variable_Names+(Number_of_Configured_ECC_variables*'BW Data'!E21))*Avg_Number_Dialog_Events_Per_XferCall*Percentage_of_Consultative_Transfer_Calls*Calls_Per_Second*kbps*Bandwidth_Confidence_Factor_v9,0)</f>
        <v>48.707657142857144</v>
      </c>
      <c r="C73" s="6" t="s">
        <v>8</v>
      </c>
      <c r="D73" s="32">
        <f t="shared" si="0"/>
        <v>1.2789124562890006E-2</v>
      </c>
      <c r="F73" s="76"/>
      <c r="H73" s="76"/>
      <c r="I73" s="76"/>
    </row>
    <row r="74" spans="1:9" ht="12" customHeight="1" x14ac:dyDescent="0.25">
      <c r="A74" s="43" t="s">
        <v>103</v>
      </c>
      <c r="B74" s="8">
        <f>(Sum_of_all_Call_Variable_Values+(Number_of_Configured_Call_variables*'BW Data'!E24))*Avg_Number_Dialog_Events_Per_IncomingCall*Percentage_of_Incoming_Straight_Calls*Calls_Per_Second*kbps*Bandwidth_Confidence_Factor_v9</f>
        <v>4.5997714285714277</v>
      </c>
      <c r="C74" s="6" t="s">
        <v>8</v>
      </c>
      <c r="D74" s="32">
        <f t="shared" si="0"/>
        <v>1.2077577369054248E-3</v>
      </c>
      <c r="F74" s="76"/>
      <c r="H74" s="76"/>
      <c r="I74" s="76"/>
    </row>
    <row r="75" spans="1:9" ht="12.75" customHeight="1" x14ac:dyDescent="0.25">
      <c r="A75" s="43" t="s">
        <v>104</v>
      </c>
      <c r="B75" s="8">
        <f>(Sum_of_all_Call_Variable_Values+(Number_of_Configured_Call_variables*'BW Data'!E24))*Avg_Number_Dialog_Events_Per_OutCall*Percentage_of_Outgoing_Straight_Calls*Calls_Per_Second*kbps*Bandwidth_Confidence_Factor_v9</f>
        <v>12.266057142857145</v>
      </c>
      <c r="C75" s="6" t="s">
        <v>8</v>
      </c>
      <c r="D75" s="32">
        <f t="shared" si="0"/>
        <v>3.2206872984144675E-3</v>
      </c>
      <c r="F75" s="76"/>
      <c r="H75" s="76"/>
      <c r="I75" s="76"/>
    </row>
    <row r="76" spans="1:9" ht="12.75" customHeight="1" x14ac:dyDescent="0.25">
      <c r="A76" s="43" t="s">
        <v>105</v>
      </c>
      <c r="B76" s="8">
        <f>(Sum_of_all_Call_Variable_Values_v901+(Number_of_Configured_Call_variables*'BW Data'!E24))*Avg_Number_Dialog_Events_Per_ConfCall*Percentage_of_Consultative_Conference_Calls*Calls_Per_Second*kbps*Bandwidth_Confidence_Factor_v9</f>
        <v>22.998857142857148</v>
      </c>
      <c r="C76" s="6" t="s">
        <v>8</v>
      </c>
      <c r="D76" s="32">
        <f t="shared" si="0"/>
        <v>6.0387886845271266E-3</v>
      </c>
      <c r="F76" s="76"/>
      <c r="H76" s="76"/>
      <c r="I76" s="76"/>
    </row>
    <row r="77" spans="1:9" ht="12.75" customHeight="1" thickBot="1" x14ac:dyDescent="0.3">
      <c r="A77" s="43" t="s">
        <v>106</v>
      </c>
      <c r="B77" s="8">
        <f>(Sum_of_all_Call_Variable_Values+(Number_of_Configured_Call_variables*'BW Data'!E24))*Avg_Number_Dialog_Events_Per_XferCall*Percentage_of_Consultative_Transfer_Calls*Calls_Per_Second*kbps*Bandwidth_Confidence_Factor_v9</f>
        <v>6.1330285714285724</v>
      </c>
      <c r="C77" s="6" t="s">
        <v>8</v>
      </c>
      <c r="D77" s="32">
        <f t="shared" si="0"/>
        <v>1.6103436492072337E-3</v>
      </c>
      <c r="F77" s="76"/>
      <c r="H77" s="76"/>
      <c r="I77" s="76"/>
    </row>
    <row r="78" spans="1:9" ht="12.75" customHeight="1" thickBot="1" x14ac:dyDescent="0.3">
      <c r="A78" s="41" t="s">
        <v>63</v>
      </c>
      <c r="B78" s="39">
        <f>SUM(B65:B77)</f>
        <v>1895.3034285714286</v>
      </c>
      <c r="C78" s="40" t="s">
        <v>8</v>
      </c>
      <c r="D78" s="33">
        <f t="shared" si="0"/>
        <v>0.49764807125458566</v>
      </c>
      <c r="F78" s="76"/>
      <c r="H78" s="76"/>
      <c r="I78" s="76"/>
    </row>
    <row r="79" spans="1:9" ht="12.75" customHeight="1" thickBot="1" x14ac:dyDescent="0.3">
      <c r="A79" s="41" t="s">
        <v>64</v>
      </c>
      <c r="B79" s="39">
        <f>SUM(B60:B63)</f>
        <v>1913.2181714285712</v>
      </c>
      <c r="C79" s="40" t="s">
        <v>8</v>
      </c>
      <c r="D79" s="33">
        <f t="shared" si="0"/>
        <v>0.50235192874541423</v>
      </c>
      <c r="F79" s="76"/>
      <c r="H79" s="76"/>
      <c r="I79" s="76"/>
    </row>
    <row r="80" spans="1:9" s="18" customFormat="1" ht="15.9" customHeight="1" thickBot="1" x14ac:dyDescent="0.35">
      <c r="A80" s="50" t="s">
        <v>65</v>
      </c>
      <c r="B80" s="51">
        <f>SUM(B78:B79)</f>
        <v>3808.5216</v>
      </c>
      <c r="C80" s="52" t="s">
        <v>8</v>
      </c>
      <c r="D80" s="53">
        <f>SUM(D60:D77)</f>
        <v>0.99999999999999978</v>
      </c>
      <c r="F80" s="76"/>
      <c r="H80" s="77"/>
      <c r="I80" s="77"/>
    </row>
    <row r="81" spans="1:9" ht="12.75" customHeight="1" thickBot="1" x14ac:dyDescent="0.3">
      <c r="A81" s="41" t="s">
        <v>92</v>
      </c>
      <c r="B81" s="39">
        <f>IF(Number_of_Agents&gt;0,B78/Number_of_Agents,0)</f>
        <v>6.3176780952380955</v>
      </c>
      <c r="C81" s="40" t="s">
        <v>8</v>
      </c>
      <c r="D81" s="33"/>
      <c r="H81" s="76"/>
      <c r="I81" s="76"/>
    </row>
    <row r="82" spans="1:9" ht="12.75" customHeight="1" thickBot="1" x14ac:dyDescent="0.3">
      <c r="A82" s="41" t="s">
        <v>93</v>
      </c>
      <c r="B82" s="39">
        <f>IF(Number_of_Supervisors&gt;0,B79/Number_of_Supervisors,0)</f>
        <v>63.773939047619038</v>
      </c>
      <c r="C82" s="40" t="s">
        <v>8</v>
      </c>
      <c r="D82" s="33"/>
      <c r="H82" s="76"/>
      <c r="I82" s="76"/>
    </row>
    <row r="83" spans="1:9" ht="12.75" customHeight="1" x14ac:dyDescent="0.25"/>
    <row r="84" spans="1:9" ht="12.75" customHeight="1" x14ac:dyDescent="0.25"/>
    <row r="85" spans="1:9" ht="12.75" customHeight="1" x14ac:dyDescent="0.25"/>
    <row r="86" spans="1:9" ht="82.5" customHeight="1" x14ac:dyDescent="0.25">
      <c r="A86" s="170" t="s">
        <v>138</v>
      </c>
      <c r="B86" s="170"/>
      <c r="C86" s="170"/>
      <c r="D86" s="170"/>
    </row>
    <row r="87" spans="1:9" ht="12.75" customHeight="1" x14ac:dyDescent="0.25">
      <c r="A87" s="170"/>
      <c r="B87" s="170"/>
      <c r="C87" s="170"/>
      <c r="D87" s="170"/>
    </row>
  </sheetData>
  <mergeCells count="17">
    <mergeCell ref="A58:D58"/>
    <mergeCell ref="A8:D8"/>
    <mergeCell ref="A13:D13"/>
    <mergeCell ref="A18:D18"/>
    <mergeCell ref="D19:D20"/>
    <mergeCell ref="D21:D22"/>
    <mergeCell ref="A29:D29"/>
    <mergeCell ref="A33:D33"/>
    <mergeCell ref="A36:D36"/>
    <mergeCell ref="A40:D40"/>
    <mergeCell ref="A44:D44"/>
    <mergeCell ref="A57:D57"/>
    <mergeCell ref="A64:D64"/>
    <mergeCell ref="A86:B86"/>
    <mergeCell ref="C86:D86"/>
    <mergeCell ref="A87:B87"/>
    <mergeCell ref="C87:D87"/>
  </mergeCells>
  <conditionalFormatting sqref="B25">
    <cfRule type="cellIs" dxfId="1" priority="1" stopIfTrue="1" operator="equal">
      <formula>1</formula>
    </cfRule>
    <cfRule type="cellIs" dxfId="0" priority="2" stopIfTrue="1" operator="not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27" workbookViewId="0">
      <selection activeCell="A52" sqref="A52"/>
    </sheetView>
  </sheetViews>
  <sheetFormatPr defaultRowHeight="13.2" x14ac:dyDescent="0.25"/>
  <cols>
    <col min="1" max="1" width="58.109375" customWidth="1"/>
    <col min="2" max="4" width="18.6640625" hidden="1" customWidth="1"/>
    <col min="5" max="6" width="18.6640625" customWidth="1"/>
  </cols>
  <sheetData>
    <row r="1" spans="1:7" ht="13.8" thickBot="1" x14ac:dyDescent="0.3">
      <c r="A1" s="1"/>
    </row>
    <row r="2" spans="1:7" x14ac:dyDescent="0.25">
      <c r="A2" s="194" t="s">
        <v>88</v>
      </c>
      <c r="B2" s="121"/>
      <c r="C2" s="121"/>
      <c r="D2" s="121"/>
      <c r="E2" s="121"/>
      <c r="F2" s="121"/>
      <c r="G2" s="122"/>
    </row>
    <row r="3" spans="1:7" ht="26.4" x14ac:dyDescent="0.25">
      <c r="A3" s="195"/>
      <c r="B3" s="75" t="s">
        <v>139</v>
      </c>
      <c r="C3" s="75" t="s">
        <v>140</v>
      </c>
      <c r="D3" s="75" t="s">
        <v>141</v>
      </c>
      <c r="E3" s="75" t="s">
        <v>160</v>
      </c>
      <c r="F3" s="75" t="s">
        <v>161</v>
      </c>
      <c r="G3" s="123" t="s">
        <v>12</v>
      </c>
    </row>
    <row r="4" spans="1:7" x14ac:dyDescent="0.25">
      <c r="A4" s="124" t="s">
        <v>117</v>
      </c>
      <c r="B4" s="120"/>
      <c r="C4" s="141"/>
      <c r="D4" s="141"/>
      <c r="E4" s="141"/>
      <c r="F4" s="141"/>
      <c r="G4" s="125"/>
    </row>
    <row r="5" spans="1:7" x14ac:dyDescent="0.25">
      <c r="A5" s="126" t="s">
        <v>118</v>
      </c>
      <c r="B5" s="74">
        <f>2.8 *1024 * 1024</f>
        <v>2936012.7999999998</v>
      </c>
      <c r="C5" s="158"/>
      <c r="D5" s="149">
        <f>1680+1380</f>
        <v>3060</v>
      </c>
      <c r="E5" s="168">
        <v>2044613</v>
      </c>
      <c r="F5" s="149">
        <f>1680+1380</f>
        <v>3060</v>
      </c>
      <c r="G5" s="127" t="s">
        <v>136</v>
      </c>
    </row>
    <row r="6" spans="1:7" x14ac:dyDescent="0.25">
      <c r="A6" s="128" t="s">
        <v>119</v>
      </c>
      <c r="B6" s="74">
        <f>0.8 *1024 * 1024</f>
        <v>838860.80000000005</v>
      </c>
      <c r="C6" s="158"/>
      <c r="D6" s="149" t="s">
        <v>149</v>
      </c>
      <c r="E6" s="168">
        <v>138246</v>
      </c>
      <c r="F6" s="149" t="s">
        <v>149</v>
      </c>
      <c r="G6" s="127" t="s">
        <v>136</v>
      </c>
    </row>
    <row r="7" spans="1:7" x14ac:dyDescent="0.25">
      <c r="A7" s="126" t="s">
        <v>120</v>
      </c>
      <c r="B7" s="74">
        <f>5.2 *1024 * 1024</f>
        <v>5452595.2000000002</v>
      </c>
      <c r="C7" s="158"/>
      <c r="D7" s="142">
        <f>1338+802</f>
        <v>2140</v>
      </c>
      <c r="E7" s="169">
        <v>2579636</v>
      </c>
      <c r="F7" s="142">
        <f>1338+802</f>
        <v>2140</v>
      </c>
      <c r="G7" s="127" t="s">
        <v>136</v>
      </c>
    </row>
    <row r="8" spans="1:7" x14ac:dyDescent="0.25">
      <c r="A8" s="128" t="s">
        <v>121</v>
      </c>
      <c r="B8" s="74">
        <f>2.8 *1024 * 1024</f>
        <v>2936012.7999999998</v>
      </c>
      <c r="C8" s="158"/>
      <c r="D8" s="149" t="s">
        <v>149</v>
      </c>
      <c r="E8" s="168">
        <v>333062</v>
      </c>
      <c r="F8" s="149" t="s">
        <v>149</v>
      </c>
      <c r="G8" s="127" t="s">
        <v>136</v>
      </c>
    </row>
    <row r="9" spans="1:7" x14ac:dyDescent="0.25">
      <c r="A9" s="198" t="s">
        <v>87</v>
      </c>
      <c r="B9" s="199"/>
      <c r="C9" s="159"/>
      <c r="D9" s="143"/>
      <c r="E9" s="143"/>
      <c r="F9" s="143"/>
      <c r="G9" s="125"/>
    </row>
    <row r="10" spans="1:7" x14ac:dyDescent="0.25">
      <c r="A10" s="129" t="s">
        <v>137</v>
      </c>
      <c r="B10" s="74">
        <v>1275</v>
      </c>
      <c r="C10" s="158"/>
      <c r="D10" s="149" t="s">
        <v>149</v>
      </c>
      <c r="E10" s="149">
        <v>3016</v>
      </c>
      <c r="F10" s="149" t="s">
        <v>149</v>
      </c>
      <c r="G10" s="127" t="s">
        <v>136</v>
      </c>
    </row>
    <row r="11" spans="1:7" x14ac:dyDescent="0.25">
      <c r="A11" s="128" t="s">
        <v>89</v>
      </c>
      <c r="B11" s="5">
        <v>790</v>
      </c>
      <c r="C11" s="158"/>
      <c r="D11" s="142">
        <v>737</v>
      </c>
      <c r="E11" s="142">
        <v>772.4</v>
      </c>
      <c r="F11" s="142">
        <v>737</v>
      </c>
      <c r="G11" s="127" t="s">
        <v>136</v>
      </c>
    </row>
    <row r="12" spans="1:7" x14ac:dyDescent="0.25">
      <c r="A12" s="196" t="s">
        <v>15</v>
      </c>
      <c r="B12" s="197"/>
      <c r="C12" s="160"/>
      <c r="D12" s="144"/>
      <c r="E12" s="144"/>
      <c r="F12" s="144"/>
      <c r="G12" s="125"/>
    </row>
    <row r="13" spans="1:7" x14ac:dyDescent="0.25">
      <c r="A13" s="130" t="s">
        <v>16</v>
      </c>
      <c r="B13" s="5">
        <v>25020</v>
      </c>
      <c r="C13" s="158"/>
      <c r="D13" s="142">
        <v>3259</v>
      </c>
      <c r="E13" s="142">
        <v>24830</v>
      </c>
      <c r="F13" s="142">
        <v>3259</v>
      </c>
      <c r="G13" s="127" t="s">
        <v>136</v>
      </c>
    </row>
    <row r="14" spans="1:7" x14ac:dyDescent="0.25">
      <c r="A14" s="130" t="s">
        <v>17</v>
      </c>
      <c r="B14" s="5">
        <v>38785</v>
      </c>
      <c r="C14" s="158"/>
      <c r="D14" s="142">
        <v>3387</v>
      </c>
      <c r="E14" s="142">
        <v>35301</v>
      </c>
      <c r="F14" s="142">
        <v>3387</v>
      </c>
      <c r="G14" s="127" t="s">
        <v>136</v>
      </c>
    </row>
    <row r="15" spans="1:7" x14ac:dyDescent="0.25">
      <c r="A15" s="130" t="s">
        <v>18</v>
      </c>
      <c r="B15" s="5">
        <v>64177</v>
      </c>
      <c r="C15" s="158"/>
      <c r="D15" s="142">
        <v>5606</v>
      </c>
      <c r="E15" s="142">
        <v>64003</v>
      </c>
      <c r="F15" s="142">
        <v>5606</v>
      </c>
      <c r="G15" s="127" t="s">
        <v>136</v>
      </c>
    </row>
    <row r="16" spans="1:7" x14ac:dyDescent="0.25">
      <c r="A16" s="130" t="s">
        <v>19</v>
      </c>
      <c r="B16" s="5">
        <v>79757</v>
      </c>
      <c r="C16" s="158"/>
      <c r="D16" s="142">
        <v>6236</v>
      </c>
      <c r="E16" s="142">
        <v>98973</v>
      </c>
      <c r="F16" s="142">
        <v>6236</v>
      </c>
      <c r="G16" s="127" t="s">
        <v>136</v>
      </c>
    </row>
    <row r="17" spans="1:7" x14ac:dyDescent="0.25">
      <c r="A17" s="128" t="s">
        <v>142</v>
      </c>
      <c r="B17" s="5"/>
      <c r="C17" s="158"/>
      <c r="D17" s="142">
        <v>6601</v>
      </c>
      <c r="E17" s="142">
        <v>89013</v>
      </c>
      <c r="F17" s="142">
        <v>6601</v>
      </c>
      <c r="G17" s="127" t="s">
        <v>136</v>
      </c>
    </row>
    <row r="18" spans="1:7" x14ac:dyDescent="0.25">
      <c r="A18" s="128" t="s">
        <v>90</v>
      </c>
      <c r="B18" s="5">
        <v>17213</v>
      </c>
      <c r="C18" s="158"/>
      <c r="D18" s="142">
        <v>455</v>
      </c>
      <c r="E18" s="142">
        <v>45753</v>
      </c>
      <c r="F18" s="142">
        <v>455</v>
      </c>
      <c r="G18" s="127" t="s">
        <v>136</v>
      </c>
    </row>
    <row r="19" spans="1:7" x14ac:dyDescent="0.25">
      <c r="A19" s="196" t="s">
        <v>22</v>
      </c>
      <c r="B19" s="197"/>
      <c r="C19" s="160"/>
      <c r="D19" s="144"/>
      <c r="E19" s="144"/>
      <c r="F19" s="144"/>
      <c r="G19" s="125"/>
    </row>
    <row r="20" spans="1:7" hidden="1" x14ac:dyDescent="0.25">
      <c r="A20" s="130" t="s">
        <v>0</v>
      </c>
      <c r="B20" s="5"/>
      <c r="C20" s="161"/>
      <c r="D20" s="145"/>
      <c r="E20" s="145"/>
      <c r="F20" s="145"/>
      <c r="G20" s="131"/>
    </row>
    <row r="21" spans="1:7" x14ac:dyDescent="0.25">
      <c r="A21" s="130" t="s">
        <v>43</v>
      </c>
      <c r="B21" s="5">
        <v>185</v>
      </c>
      <c r="C21" s="158"/>
      <c r="D21" s="149" t="s">
        <v>149</v>
      </c>
      <c r="E21" s="149">
        <v>122</v>
      </c>
      <c r="F21" s="149" t="s">
        <v>149</v>
      </c>
      <c r="G21" s="127" t="s">
        <v>136</v>
      </c>
    </row>
    <row r="22" spans="1:7" x14ac:dyDescent="0.25">
      <c r="A22" s="196" t="s">
        <v>23</v>
      </c>
      <c r="B22" s="197"/>
      <c r="C22" s="159"/>
      <c r="D22" s="143"/>
      <c r="E22" s="143"/>
      <c r="F22" s="143"/>
      <c r="G22" s="131"/>
    </row>
    <row r="23" spans="1:7" hidden="1" x14ac:dyDescent="0.25">
      <c r="A23" s="130" t="s">
        <v>0</v>
      </c>
      <c r="B23" s="5"/>
      <c r="C23" s="161"/>
      <c r="D23" s="145"/>
      <c r="E23" s="145"/>
      <c r="F23" s="145"/>
      <c r="G23" s="131"/>
    </row>
    <row r="24" spans="1:7" x14ac:dyDescent="0.25">
      <c r="A24" s="130" t="s">
        <v>43</v>
      </c>
      <c r="B24" s="5">
        <v>0</v>
      </c>
      <c r="C24" s="161"/>
      <c r="D24" s="145"/>
      <c r="E24" s="148">
        <v>122</v>
      </c>
      <c r="F24" s="149" t="s">
        <v>149</v>
      </c>
      <c r="G24" s="148" t="s">
        <v>136</v>
      </c>
    </row>
    <row r="25" spans="1:7" x14ac:dyDescent="0.25">
      <c r="A25" s="196" t="s">
        <v>112</v>
      </c>
      <c r="B25" s="197"/>
      <c r="C25" s="160"/>
      <c r="D25" s="144"/>
      <c r="E25" s="144"/>
      <c r="F25" s="144"/>
      <c r="G25" s="125"/>
    </row>
    <row r="26" spans="1:7" x14ac:dyDescent="0.25">
      <c r="A26" s="128" t="s">
        <v>85</v>
      </c>
      <c r="B26" s="5">
        <v>44642</v>
      </c>
      <c r="C26" s="158"/>
      <c r="D26" s="142">
        <v>3038</v>
      </c>
      <c r="E26" s="142">
        <v>59276</v>
      </c>
      <c r="F26" s="142">
        <v>3038</v>
      </c>
      <c r="G26" s="127" t="s">
        <v>136</v>
      </c>
    </row>
    <row r="27" spans="1:7" x14ac:dyDescent="0.25">
      <c r="A27" s="128" t="s">
        <v>86</v>
      </c>
      <c r="B27" s="5">
        <v>1797</v>
      </c>
      <c r="C27" s="158"/>
      <c r="D27" s="142">
        <v>588</v>
      </c>
      <c r="E27" s="142">
        <v>4948</v>
      </c>
      <c r="F27" s="142">
        <v>588</v>
      </c>
      <c r="G27" s="127" t="s">
        <v>136</v>
      </c>
    </row>
    <row r="28" spans="1:7" x14ac:dyDescent="0.25">
      <c r="A28" s="147" t="s">
        <v>143</v>
      </c>
      <c r="B28" s="5"/>
      <c r="C28" s="162"/>
      <c r="D28" s="5">
        <v>5622</v>
      </c>
      <c r="E28" s="163">
        <v>68767</v>
      </c>
      <c r="F28" s="5">
        <v>5622</v>
      </c>
      <c r="G28" s="157" t="s">
        <v>136</v>
      </c>
    </row>
    <row r="29" spans="1:7" x14ac:dyDescent="0.25">
      <c r="A29" s="147" t="s">
        <v>144</v>
      </c>
      <c r="B29" s="5"/>
      <c r="C29" s="162"/>
      <c r="D29" s="5">
        <v>1356</v>
      </c>
      <c r="E29" s="163">
        <v>13127</v>
      </c>
      <c r="F29" s="5">
        <v>1356</v>
      </c>
      <c r="G29" s="157" t="s">
        <v>136</v>
      </c>
    </row>
    <row r="30" spans="1:7" x14ac:dyDescent="0.25">
      <c r="A30" s="192" t="s">
        <v>61</v>
      </c>
      <c r="B30" s="193"/>
      <c r="C30" s="146"/>
      <c r="D30" s="146"/>
      <c r="E30" s="146"/>
      <c r="F30" s="146"/>
      <c r="G30" s="125"/>
    </row>
    <row r="31" spans="1:7" x14ac:dyDescent="0.25">
      <c r="A31" s="132" t="s">
        <v>62</v>
      </c>
      <c r="B31" s="5">
        <v>1.3</v>
      </c>
      <c r="C31" s="142">
        <v>1.3</v>
      </c>
      <c r="D31" s="142">
        <v>1.3</v>
      </c>
      <c r="E31" s="142">
        <v>1.3</v>
      </c>
      <c r="F31" s="142">
        <v>1.3</v>
      </c>
      <c r="G31" s="127"/>
    </row>
    <row r="32" spans="1:7" x14ac:dyDescent="0.25">
      <c r="A32" s="192" t="s">
        <v>97</v>
      </c>
      <c r="B32" s="193"/>
      <c r="C32" s="146"/>
      <c r="D32" s="146"/>
      <c r="E32" s="146"/>
      <c r="F32" s="146"/>
      <c r="G32" s="125"/>
    </row>
    <row r="33" spans="1:7" x14ac:dyDescent="0.25">
      <c r="A33" s="133" t="s">
        <v>94</v>
      </c>
      <c r="B33" s="5">
        <v>7</v>
      </c>
      <c r="C33" s="5">
        <v>7</v>
      </c>
      <c r="D33" s="5">
        <v>7</v>
      </c>
      <c r="E33" s="5">
        <v>7</v>
      </c>
      <c r="F33" s="5">
        <v>7</v>
      </c>
      <c r="G33" s="134"/>
    </row>
    <row r="34" spans="1:7" x14ac:dyDescent="0.25">
      <c r="A34" s="133" t="s">
        <v>95</v>
      </c>
      <c r="B34" s="5">
        <v>8</v>
      </c>
      <c r="C34" s="5">
        <v>8</v>
      </c>
      <c r="D34" s="5">
        <v>8</v>
      </c>
      <c r="E34" s="5">
        <v>8</v>
      </c>
      <c r="F34" s="5">
        <v>8</v>
      </c>
      <c r="G34" s="134"/>
    </row>
    <row r="35" spans="1:7" x14ac:dyDescent="0.25">
      <c r="A35" s="133" t="s">
        <v>96</v>
      </c>
      <c r="B35" s="5">
        <v>10</v>
      </c>
      <c r="C35" s="5">
        <v>10</v>
      </c>
      <c r="D35" s="5">
        <v>10</v>
      </c>
      <c r="E35" s="5">
        <v>10</v>
      </c>
      <c r="F35" s="5">
        <v>10</v>
      </c>
      <c r="G35" s="134"/>
    </row>
    <row r="36" spans="1:7" x14ac:dyDescent="0.25">
      <c r="A36" s="133" t="s">
        <v>98</v>
      </c>
      <c r="B36" s="5">
        <v>3</v>
      </c>
      <c r="C36" s="5">
        <v>3</v>
      </c>
      <c r="D36" s="148" t="s">
        <v>149</v>
      </c>
      <c r="E36" s="148" t="s">
        <v>149</v>
      </c>
      <c r="F36" s="148" t="s">
        <v>149</v>
      </c>
      <c r="G36" s="134"/>
    </row>
    <row r="37" spans="1:7" x14ac:dyDescent="0.25">
      <c r="A37" s="133" t="s">
        <v>99</v>
      </c>
      <c r="B37" s="5">
        <v>15</v>
      </c>
      <c r="C37" s="5">
        <v>15</v>
      </c>
      <c r="D37" s="148" t="s">
        <v>149</v>
      </c>
      <c r="E37" s="148" t="s">
        <v>149</v>
      </c>
      <c r="F37" s="148" t="s">
        <v>149</v>
      </c>
      <c r="G37" s="134"/>
    </row>
    <row r="38" spans="1:7" x14ac:dyDescent="0.25">
      <c r="A38" s="133" t="s">
        <v>100</v>
      </c>
      <c r="B38" s="5">
        <v>8</v>
      </c>
      <c r="C38" s="5">
        <v>8</v>
      </c>
      <c r="D38" s="148" t="s">
        <v>149</v>
      </c>
      <c r="E38" s="148" t="s">
        <v>149</v>
      </c>
      <c r="F38" s="148" t="s">
        <v>149</v>
      </c>
      <c r="G38" s="134"/>
    </row>
    <row r="39" spans="1:7" x14ac:dyDescent="0.25">
      <c r="A39" s="133" t="s">
        <v>101</v>
      </c>
      <c r="B39" s="5">
        <v>12</v>
      </c>
      <c r="C39" s="5">
        <v>12</v>
      </c>
      <c r="D39" s="148" t="s">
        <v>149</v>
      </c>
      <c r="E39" s="148" t="s">
        <v>149</v>
      </c>
      <c r="F39" s="148" t="s">
        <v>149</v>
      </c>
      <c r="G39" s="134"/>
    </row>
    <row r="40" spans="1:7" x14ac:dyDescent="0.25">
      <c r="A40" s="154" t="s">
        <v>102</v>
      </c>
      <c r="B40" s="155">
        <v>10</v>
      </c>
      <c r="C40" s="155">
        <v>10</v>
      </c>
      <c r="D40" s="155">
        <v>10</v>
      </c>
      <c r="E40" s="155">
        <v>10</v>
      </c>
      <c r="F40" s="155">
        <v>10</v>
      </c>
      <c r="G40" s="156"/>
    </row>
    <row r="41" spans="1:7" ht="13.8" thickBot="1" x14ac:dyDescent="0.3">
      <c r="A41" s="135" t="s">
        <v>155</v>
      </c>
      <c r="B41" s="136"/>
      <c r="C41" s="136"/>
      <c r="D41" s="136">
        <v>14</v>
      </c>
      <c r="E41" s="136">
        <v>14</v>
      </c>
      <c r="F41" s="136">
        <v>14</v>
      </c>
      <c r="G41" s="137"/>
    </row>
    <row r="42" spans="1:7" x14ac:dyDescent="0.25">
      <c r="A42" s="45"/>
    </row>
    <row r="43" spans="1:7" ht="91.5" customHeight="1" x14ac:dyDescent="0.25">
      <c r="A43" s="170" t="s">
        <v>138</v>
      </c>
      <c r="B43" s="170"/>
      <c r="C43" s="139"/>
      <c r="D43" s="139"/>
      <c r="E43" s="153"/>
      <c r="F43" s="153"/>
    </row>
  </sheetData>
  <mergeCells count="9">
    <mergeCell ref="A32:B32"/>
    <mergeCell ref="A43:B43"/>
    <mergeCell ref="A2:A3"/>
    <mergeCell ref="A25:B25"/>
    <mergeCell ref="A30:B30"/>
    <mergeCell ref="A9:B9"/>
    <mergeCell ref="A12:B12"/>
    <mergeCell ref="A19:B19"/>
    <mergeCell ref="A22:B22"/>
  </mergeCells>
  <phoneticPr fontId="3"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66</vt:i4>
      </vt:variant>
    </vt:vector>
  </HeadingPairs>
  <TitlesOfParts>
    <vt:vector size="69" baseType="lpstr">
      <vt:lpstr>Instructions</vt:lpstr>
      <vt:lpstr>Finesse 10.0</vt:lpstr>
      <vt:lpstr>BW Data</vt:lpstr>
      <vt:lpstr>'Finesse 10.0'!Agent_Call_Wrap_Up_Time</vt:lpstr>
      <vt:lpstr>'Finesse 10.0'!Agent_Call_Wrap_Up_Time_v901</vt:lpstr>
      <vt:lpstr>'Finesse 10.0'!Agent_Statistics_Update_Interval_v801</vt:lpstr>
      <vt:lpstr>'Finesse 10.0'!Average_Call_Duration</vt:lpstr>
      <vt:lpstr>'Finesse 10.0'!Average_Call_Duration_v901</vt:lpstr>
      <vt:lpstr>'Finesse 10.0'!Average_number_of_agents_per_Team</vt:lpstr>
      <vt:lpstr>'Finesse 10.0'!Average_number_of_agents_per_team_v901</vt:lpstr>
      <vt:lpstr>'Finesse 10.0'!Average_number_of_Skill_Groups_per_Agent_v901</vt:lpstr>
      <vt:lpstr>'Finesse 10.0'!Average_number_of_Skill_Groups_per_Supervisor</vt:lpstr>
      <vt:lpstr>Avg_Agent_State_Changes_Per_Call_NoWrap</vt:lpstr>
      <vt:lpstr>Avg_Agent_State_Changes_Per_Call_NoWrap_v91</vt:lpstr>
      <vt:lpstr>Avg_Agent_State_Changes_Per_Call_Wrap</vt:lpstr>
      <vt:lpstr>Avg_Agent_State_Changes_Per_Call_Wrap_v91</vt:lpstr>
      <vt:lpstr>Avg_Number_Dialog_Events_Per_ConfCall</vt:lpstr>
      <vt:lpstr>Avg_Number_Dialog_Events_Per_IncomingCall</vt:lpstr>
      <vt:lpstr>Avg_Number_Dialog_Events_Per_OutCall</vt:lpstr>
      <vt:lpstr>Avg_Number_Dialog_Events_Per_XferCall</vt:lpstr>
      <vt:lpstr>Bandwidth_Confidence_Factor_v9</vt:lpstr>
      <vt:lpstr>Bandwidth_Confidence_Factor_v91</vt:lpstr>
      <vt:lpstr>'Finesse 10.0'!BHCA</vt:lpstr>
      <vt:lpstr>'Finesse 10.0'!BHCA_v901</vt:lpstr>
      <vt:lpstr>Bytes_Per_Call_Variable_Value</vt:lpstr>
      <vt:lpstr>'Finesse 10.0'!Calls_Per_Second</vt:lpstr>
      <vt:lpstr>'Finesse 10.0'!Calls_Per_Second_v901</vt:lpstr>
      <vt:lpstr>'Finesse 10.0'!Max_Login_Time_All_Agents</vt:lpstr>
      <vt:lpstr>'Finesse 10.0'!Max_Login_Time_All_Users</vt:lpstr>
      <vt:lpstr>'Finesse 10.0'!Maximum_Login_Time_for_all_users</vt:lpstr>
      <vt:lpstr>'Finesse 10.0'!Number_of_Agent_Statistics_v801</vt:lpstr>
      <vt:lpstr>'Finesse 10.0'!Number_of_Agents</vt:lpstr>
      <vt:lpstr>'Finesse 10.0'!Number_of_All_Agents_Monitors_v801</vt:lpstr>
      <vt:lpstr>Number_of_Call_Variables</vt:lpstr>
      <vt:lpstr>Number_of_Call_Variables_v91</vt:lpstr>
      <vt:lpstr>Number_of_Configured_Call_variables</vt:lpstr>
      <vt:lpstr>'Finesse 10.0'!Number_of_Configured_ECC_variables</vt:lpstr>
      <vt:lpstr>'Finesse 10.0'!Number_of_Configured_ECC_variables_v901</vt:lpstr>
      <vt:lpstr>'Finesse 10.0'!Number_of_Skill_Group_Statistics_v801</vt:lpstr>
      <vt:lpstr>'Finesse 10.0'!Number_of_Skill_Groups_per_Agent_v801</vt:lpstr>
      <vt:lpstr>'Finesse 10.0'!Number_of_Skill_Groups_per_Supervisor_v901</vt:lpstr>
      <vt:lpstr>Number_of_Skill_Groups_PG</vt:lpstr>
      <vt:lpstr>'Finesse 10.0'!Number_of_Supervisors</vt:lpstr>
      <vt:lpstr>Number_of_Supervisors_v10</vt:lpstr>
      <vt:lpstr>'Finesse 10.0'!Number_of_Supervisors_v901</vt:lpstr>
      <vt:lpstr>'Finesse 10.0'!Percentage_Calls_Silently_Monitored</vt:lpstr>
      <vt:lpstr>Percentage_of_BargedCalls</vt:lpstr>
      <vt:lpstr>'Finesse 10.0'!Percentage_of_Calls_that_are_silently_monitored</vt:lpstr>
      <vt:lpstr>'Finesse 10.0'!Percentage_of_Consultative_Conference_Calls</vt:lpstr>
      <vt:lpstr>'Finesse 10.0'!Percentage_of_Consultative_Conference_Calls_v901</vt:lpstr>
      <vt:lpstr>'Finesse 10.0'!Percentage_of_Consultative_Transfer_Calls</vt:lpstr>
      <vt:lpstr>'Finesse 10.0'!Percentage_of_Consultative_Transfer_Calls_v901</vt:lpstr>
      <vt:lpstr>'Finesse 10.0'!Percentage_of_Incoming_Straight_Calls</vt:lpstr>
      <vt:lpstr>'Finesse 10.0'!Percentage_of_Incoming_Straight_Calls_v901</vt:lpstr>
      <vt:lpstr>Percentage_of_InterceptedCalls</vt:lpstr>
      <vt:lpstr>'Finesse 10.0'!Percentage_of_Outgoing_Straight_Calls</vt:lpstr>
      <vt:lpstr>'Finesse 10.0'!Percentage_of_Outgoing_Straight_Calls_v901</vt:lpstr>
      <vt:lpstr>'Finesse 10.0'!Percentage_of_Single_Step_Transfer_Calls_v801</vt:lpstr>
      <vt:lpstr>Percentage_of_SingleStep_Transfer_Calls</vt:lpstr>
      <vt:lpstr>Skill_Group_Refresh_Rate</vt:lpstr>
      <vt:lpstr>Skill_Group_Refresh_Rate_v91</vt:lpstr>
      <vt:lpstr>'Finesse 10.0'!Skill_Group_Update_Interval_v801</vt:lpstr>
      <vt:lpstr>'Finesse 10.0'!Sum_of_all_Call_Variable_Values</vt:lpstr>
      <vt:lpstr>'Finesse 10.0'!Sum_of_all_Call_Variable_Values_v901</vt:lpstr>
      <vt:lpstr>'Finesse 10.0'!Sum_of_all_ECC_Variable_Names</vt:lpstr>
      <vt:lpstr>'Finesse 10.0'!Sum_of_all_ECC_Variable_Names_v901</vt:lpstr>
      <vt:lpstr>'Finesse 10.0'!Sum_of_all_ECC_Variable_Values</vt:lpstr>
      <vt:lpstr>'Finesse 10.0'!Sum_of_all_ECC_Variable_Values_v901</vt:lpstr>
      <vt:lpstr>'Finesse 10.0'!Total</vt:lpstr>
    </vt:vector>
  </TitlesOfParts>
  <Company>Cisco Systems,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elalo</dc:creator>
  <cp:lastModifiedBy>Ted Phipps (tephipps)</cp:lastModifiedBy>
  <cp:lastPrinted>2005-06-13T18:47:50Z</cp:lastPrinted>
  <dcterms:created xsi:type="dcterms:W3CDTF">2005-06-07T14:17:23Z</dcterms:created>
  <dcterms:modified xsi:type="dcterms:W3CDTF">2014-01-03T18:53:58Z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1519298757</vt:i4>
  </property>
  <property fmtid="{D5CDD505-2E9C-101B-9397-08002B2CF9AE}" pid="4" name="_EmailSubject">
    <vt:lpwstr>CTIOS Bandwidth Calculator</vt:lpwstr>
  </property>
  <property fmtid="{D5CDD505-2E9C-101B-9397-08002B2CF9AE}" pid="5" name="_AuthorEmail">
    <vt:lpwstr>afoltan@cisco.com</vt:lpwstr>
  </property>
  <property fmtid="{D5CDD505-2E9C-101B-9397-08002B2CF9AE}" pid="6" name="_AuthorEmailDisplayName">
    <vt:lpwstr>Andrew Foltan (afoltan)</vt:lpwstr>
  </property>
  <property fmtid="{D5CDD505-2E9C-101B-9397-08002B2CF9AE}" pid="7" name="_ReviewingToolsShownOnce">
    <vt:lpwstr/>
  </property>
</Properties>
</file>