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08" yWindow="-12" windowWidth="21144" windowHeight="9132" activeTab="1"/>
  </bookViews>
  <sheets>
    <sheet name="Instructions" sheetId="15" r:id="rId1"/>
    <sheet name="Finesse 10.0" sheetId="17" r:id="rId2"/>
    <sheet name="BW Data" sheetId="5" r:id="rId3"/>
  </sheets>
  <definedNames>
    <definedName name="Agent_Call_Wrap_Up_Time" localSheetId="1">'Finesse 10.0'!$B$15</definedName>
    <definedName name="Agent_Call_Wrap_Up_Time_v70" localSheetId="1">#REF!</definedName>
    <definedName name="Agent_Call_Wrap_Up_Time_v70">#REF!</definedName>
    <definedName name="Agent_Call_Wrap_Up_Time_v711" localSheetId="1">#REF!</definedName>
    <definedName name="Agent_Call_Wrap_Up_Time_v711">#REF!</definedName>
    <definedName name="Agent_Call_Wrap_Up_Time_v721" localSheetId="1">#REF!</definedName>
    <definedName name="Agent_Call_Wrap_Up_Time_v721">#REF!</definedName>
    <definedName name="Agent_Call_Wrap_Up_Time_v751" localSheetId="1">#REF!</definedName>
    <definedName name="Agent_Call_Wrap_Up_Time_v751">#REF!</definedName>
    <definedName name="Agent_Call_Wrap_Up_Time_v901" localSheetId="1">'Finesse 10.0'!$B$15</definedName>
    <definedName name="Agent_Call_Wrap_Up_Time_v901">#REF!</definedName>
    <definedName name="Agent_Statistics_Update_Interval_v5x" localSheetId="1">#REF!</definedName>
    <definedName name="Agent_Statistics_Update_Interval_v5x">#REF!</definedName>
    <definedName name="Agent_Statistics_Update_Interval_v60" localSheetId="1">#REF!</definedName>
    <definedName name="Agent_Statistics_Update_Interval_v60">#REF!</definedName>
    <definedName name="Agent_Statistics_Update_Interval_v70" localSheetId="1">#REF!</definedName>
    <definedName name="Agent_Statistics_Update_Interval_v70">#REF!</definedName>
    <definedName name="Agent_Statistics_Update_Interval_v711" localSheetId="1">#REF!</definedName>
    <definedName name="Agent_Statistics_Update_Interval_v711">#REF!</definedName>
    <definedName name="Agent_Statistics_Update_Interval_v721" localSheetId="1">#REF!</definedName>
    <definedName name="Agent_Statistics_Update_Interval_v721">#REF!</definedName>
    <definedName name="Agent_Statistics_Update_Interval_v751" localSheetId="1">#REF!</definedName>
    <definedName name="Agent_Statistics_Update_Interval_v751">#REF!</definedName>
    <definedName name="Agent_Statistics_Update_Interval_v801" localSheetId="1">'Finesse 10.0'!$B$38</definedName>
    <definedName name="Agent_Statistics_Update_Interval_v801">#REF!</definedName>
    <definedName name="Average_Call_Duration" localSheetId="1">'Finesse 10.0'!$B$16</definedName>
    <definedName name="Average_Call_Duration_v5x" localSheetId="1">#REF!</definedName>
    <definedName name="Average_Call_Duration_v5x">#REF!</definedName>
    <definedName name="Average_Call_Duration_v60" localSheetId="1">#REF!</definedName>
    <definedName name="Average_Call_Duration_v60">#REF!</definedName>
    <definedName name="Average_Call_Duration_v70" localSheetId="1">#REF!</definedName>
    <definedName name="Average_Call_Duration_v70">#REF!</definedName>
    <definedName name="Average_Call_Duration_v711" localSheetId="1">#REF!</definedName>
    <definedName name="Average_Call_Duration_v711">#REF!</definedName>
    <definedName name="Average_Call_Duration_v721" localSheetId="1">#REF!</definedName>
    <definedName name="Average_Call_Duration_v721">#REF!</definedName>
    <definedName name="Average_Call_Duration_v751" localSheetId="1">#REF!</definedName>
    <definedName name="Average_Call_Duration_v751">#REF!</definedName>
    <definedName name="Average_Call_Duration_v901" localSheetId="1">'Finesse 10.0'!$B$16</definedName>
    <definedName name="Average_Call_Duration_v901">#REF!</definedName>
    <definedName name="Average_number_of_Agent_Skill_Groups_Monitored_by_a_Supervisor_v5x" localSheetId="1">#REF!</definedName>
    <definedName name="Average_number_of_Agent_Skill_Groups_Monitored_by_a_Supervisor_v5x">#REF!</definedName>
    <definedName name="Average_number_of_Agent_Skill_Groups_Monitored_by_a_Supervisor_v60" localSheetId="1">#REF!</definedName>
    <definedName name="Average_number_of_Agent_Skill_Groups_Monitored_by_a_Supervisor_v60">#REF!</definedName>
    <definedName name="Average_number_of_Agent_Skill_Groups_Monitored_by_a_Supervisor_v70" localSheetId="1">#REF!</definedName>
    <definedName name="Average_number_of_Agent_Skill_Groups_Monitored_by_a_Supervisor_v70">#REF!</definedName>
    <definedName name="Average_number_of_Agent_Skill_Groups_Monitored_by_a_Supervisor_v711" localSheetId="1">#REF!</definedName>
    <definedName name="Average_number_of_Agent_Skill_Groups_Monitored_by_a_Supervisor_v711">#REF!</definedName>
    <definedName name="Average_number_of_Agent_Skill_Groups_Monitored_by_a_Supervisor_v721" localSheetId="1">#REF!</definedName>
    <definedName name="Average_number_of_Agent_Skill_Groups_Monitored_by_a_Supervisor_v721">#REF!</definedName>
    <definedName name="Average_number_of_Agent_Skill_Groups_Monitored_by_a_Supervisor_v751" localSheetId="1">#REF!</definedName>
    <definedName name="Average_number_of_Agent_Skill_Groups_Monitored_by_a_Supervisor_v751">#REF!</definedName>
    <definedName name="Average_number_of_Agent_Skill_Groups_Monitored_by_a_Supervisor_v901" localSheetId="1">'Finesse 10.0'!#REF!</definedName>
    <definedName name="Average_number_of_Agent_Skill_Groups_Monitored_by_a_Supervisor_v901">#REF!</definedName>
    <definedName name="Average_number_of_agents_per_Team" localSheetId="1">'Finesse 10.0'!$B$31</definedName>
    <definedName name="Average_number_of_agents_per_team_v901" localSheetId="1">'Finesse 10.0'!$B$31</definedName>
    <definedName name="Average_number_of_agents_per_team_v901">#REF!</definedName>
    <definedName name="Average_number_of_Skill_Groups_per_Agent_v5x" localSheetId="1">#REF!</definedName>
    <definedName name="Average_number_of_Skill_Groups_per_Agent_v5x">#REF!</definedName>
    <definedName name="Average_number_of_Skill_Groups_per_Agent_v60" localSheetId="1">#REF!</definedName>
    <definedName name="Average_number_of_Skill_Groups_per_Agent_v60">#REF!</definedName>
    <definedName name="Average_number_of_Skill_Groups_per_Agent_v70" localSheetId="1">#REF!</definedName>
    <definedName name="Average_number_of_Skill_Groups_per_Agent_v70">#REF!</definedName>
    <definedName name="Average_number_of_Skill_Groups_per_Agent_v711" localSheetId="1">#REF!</definedName>
    <definedName name="Average_number_of_Skill_Groups_per_Agent_v711">#REF!</definedName>
    <definedName name="Average_number_of_Skill_Groups_per_Agent_v721" localSheetId="1">#REF!</definedName>
    <definedName name="Average_number_of_Skill_Groups_per_Agent_v721">#REF!</definedName>
    <definedName name="Average_number_of_Skill_Groups_per_Agent_v751" localSheetId="1">#REF!</definedName>
    <definedName name="Average_number_of_Skill_Groups_per_Agent_v751">#REF!</definedName>
    <definedName name="Average_number_of_Skill_Groups_per_Agent_v901" localSheetId="1">'Finesse 10.0'!$B$30</definedName>
    <definedName name="Average_number_of_Skill_Groups_per_Agent_v901">#REF!</definedName>
    <definedName name="Average_number_of_Skill_Groups_per_Supervisor" localSheetId="1">'Finesse 10.0'!$B$32</definedName>
    <definedName name="Avg_Agent_State_Changes_Per_Call_NoWrap">'BW Data'!$B$33</definedName>
    <definedName name="Avg_Agent_State_Changes_Per_Call_NoWrap_v91">'BW Data'!$D$33</definedName>
    <definedName name="Avg_Agent_State_Changes_Per_Call_Wrap">'BW Data'!$B$34</definedName>
    <definedName name="Avg_Agent_State_Changes_Per_Call_Wrap_v91">'BW Data'!$D$34</definedName>
    <definedName name="Avg_Number_Dialog_Events_Per_ConfCall">'BW Data'!$B$37</definedName>
    <definedName name="Avg_Number_Dialog_Events_Per_IncomingCall">'BW Data'!$B$36</definedName>
    <definedName name="Avg_Number_Dialog_Events_Per_OutCall">'BW Data'!$B$38</definedName>
    <definedName name="Avg_Number_Dialog_Events_Per_XferCall">'BW Data'!$B$39</definedName>
    <definedName name="Bandwidth_Confidence_Factor_v5x" localSheetId="1">'BW Data'!#REF!</definedName>
    <definedName name="Bandwidth_Confidence_Factor_v5x">'BW Data'!#REF!</definedName>
    <definedName name="Bandwidth_Confidence_Factor_v60" localSheetId="1">'BW Data'!#REF!</definedName>
    <definedName name="Bandwidth_Confidence_Factor_v60">'BW Data'!#REF!</definedName>
    <definedName name="Bandwidth_Confidence_Factor_v70_Security_On" localSheetId="1">'BW Data'!#REF!</definedName>
    <definedName name="Bandwidth_Confidence_Factor_v70_Security_On">'BW Data'!#REF!</definedName>
    <definedName name="Bandwidth_Confidence_Factor_v711_Security_Off" localSheetId="1">'BW Data'!#REF!</definedName>
    <definedName name="Bandwidth_Confidence_Factor_v711_Security_Off">'BW Data'!#REF!</definedName>
    <definedName name="Bandwidth_Confidence_Factor_v711_Security_On" localSheetId="1">'BW Data'!#REF!</definedName>
    <definedName name="Bandwidth_Confidence_Factor_v711_Security_On">'BW Data'!#REF!</definedName>
    <definedName name="Bandwidth_Confidence_Factor_v721_Security_Off" localSheetId="1">'BW Data'!#REF!</definedName>
    <definedName name="Bandwidth_Confidence_Factor_v721_Security_Off">'BW Data'!#REF!</definedName>
    <definedName name="Bandwidth_Confidence_Factor_v721_Security_On" localSheetId="1">'BW Data'!#REF!</definedName>
    <definedName name="Bandwidth_Confidence_Factor_v721_Security_On">'BW Data'!#REF!</definedName>
    <definedName name="Bandwidth_Confidence_Factor_v751_Security_Off" localSheetId="1">'BW Data'!#REF!</definedName>
    <definedName name="Bandwidth_Confidence_Factor_v751_Security_Off">'BW Data'!#REF!</definedName>
    <definedName name="Bandwidth_Confidence_Factor_v751_Security_On" localSheetId="1">'BW Data'!#REF!</definedName>
    <definedName name="Bandwidth_Confidence_Factor_v751_Security_On">'BW Data'!#REF!</definedName>
    <definedName name="Bandwidth_Confidence_Factor_v9">'BW Data'!$B$31</definedName>
    <definedName name="Bandwidth_Confidence_Factor_v91">'BW Data'!$D$31</definedName>
    <definedName name="BHCA" localSheetId="1">'Finesse 10.0'!$B$14</definedName>
    <definedName name="BHCA_v5x" localSheetId="1">#REF!</definedName>
    <definedName name="BHCA_v5x">#REF!</definedName>
    <definedName name="BHCA_v60" localSheetId="1">#REF!</definedName>
    <definedName name="BHCA_v60">#REF!</definedName>
    <definedName name="BHCA_v70" localSheetId="1">#REF!</definedName>
    <definedName name="BHCA_v70">#REF!</definedName>
    <definedName name="BHCA_v711" localSheetId="1">#REF!</definedName>
    <definedName name="BHCA_v711">#REF!</definedName>
    <definedName name="BHCA_v721" localSheetId="1">#REF!</definedName>
    <definedName name="BHCA_v721">#REF!</definedName>
    <definedName name="BHCA_v751" localSheetId="1">#REF!</definedName>
    <definedName name="BHCA_v751">#REF!</definedName>
    <definedName name="BHCA_v901" localSheetId="1">'Finesse 10.0'!$B$14</definedName>
    <definedName name="BHCA_v901">#REF!</definedName>
    <definedName name="Bytes_Per_Call_Variable_Value">'BW Data'!$D$41</definedName>
    <definedName name="Calls_Per_Second" localSheetId="1">'Finesse 10.0'!$B$17</definedName>
    <definedName name="Calls_Per_Second_v5x" localSheetId="1">#REF!</definedName>
    <definedName name="Calls_Per_Second_v5x">#REF!</definedName>
    <definedName name="Calls_Per_Second_v60" localSheetId="1">#REF!</definedName>
    <definedName name="Calls_Per_Second_v60">#REF!</definedName>
    <definedName name="Calls_Per_Second_v70" localSheetId="1">#REF!</definedName>
    <definedName name="Calls_Per_Second_v70">#REF!</definedName>
    <definedName name="Calls_Per_Second_v711" localSheetId="1">#REF!</definedName>
    <definedName name="Calls_Per_Second_v711">#REF!</definedName>
    <definedName name="Calls_Per_Second_v721" localSheetId="1">#REF!</definedName>
    <definedName name="Calls_Per_Second_v721">#REF!</definedName>
    <definedName name="Calls_Per_Second_v751" localSheetId="1">#REF!</definedName>
    <definedName name="Calls_Per_Second_v751">#REF!</definedName>
    <definedName name="Calls_Per_Second_v901" localSheetId="1">'Finesse 10.0'!$B$17</definedName>
    <definedName name="Calls_Per_Second_v901">#REF!</definedName>
    <definedName name="kbps">8/1000</definedName>
    <definedName name="Max_Login_Time_All_Agents" localSheetId="1">'Finesse 10.0'!$B$12</definedName>
    <definedName name="Max_Login_Time_All_Agents">#REF!</definedName>
    <definedName name="Max_Login_Time_All_Users" localSheetId="1">'Finesse 10.0'!$B$12</definedName>
    <definedName name="Max_Login_Time_All_Users">#REF!</definedName>
    <definedName name="Maximum_Login_Time_for_all_users" localSheetId="1">'Finesse 10.0'!$B$12</definedName>
    <definedName name="Number_of_Agent_Statistics_v5x" localSheetId="1">#REF!</definedName>
    <definedName name="Number_of_Agent_Statistics_v5x">#REF!</definedName>
    <definedName name="Number_of_Agent_Statistics_v60" localSheetId="1">#REF!</definedName>
    <definedName name="Number_of_Agent_Statistics_v60">#REF!</definedName>
    <definedName name="Number_of_Agent_Statistics_v70" localSheetId="1">#REF!</definedName>
    <definedName name="Number_of_Agent_Statistics_v70">#REF!</definedName>
    <definedName name="Number_of_Agent_Statistics_v711" localSheetId="1">#REF!</definedName>
    <definedName name="Number_of_Agent_Statistics_v711">#REF!</definedName>
    <definedName name="Number_of_Agent_Statistics_v721" localSheetId="1">#REF!</definedName>
    <definedName name="Number_of_Agent_Statistics_v721">#REF!</definedName>
    <definedName name="Number_of_Agent_Statistics_v751" localSheetId="1">#REF!</definedName>
    <definedName name="Number_of_Agent_Statistics_v751">#REF!</definedName>
    <definedName name="Number_of_Agent_Statistics_v801" localSheetId="1">'Finesse 10.0'!$B$37</definedName>
    <definedName name="Number_of_Agent_Statistics_v801">#REF!</definedName>
    <definedName name="Number_of_Agents" localSheetId="1">'Finesse 10.0'!$B$9</definedName>
    <definedName name="Number_of_All_Agents_Monitors_v5x" localSheetId="1">#REF!</definedName>
    <definedName name="Number_of_All_Agents_Monitors_v5x">#REF!</definedName>
    <definedName name="Number_of_All_Agents_Monitors_v60" localSheetId="1">#REF!</definedName>
    <definedName name="Number_of_All_Agents_Monitors_v60">#REF!</definedName>
    <definedName name="Number_of_All_Agents_Monitors_v70" localSheetId="1">#REF!</definedName>
    <definedName name="Number_of_All_Agents_Monitors_v70">#REF!</definedName>
    <definedName name="Number_of_All_Agents_Monitors_v711" localSheetId="1">#REF!</definedName>
    <definedName name="Number_of_All_Agents_Monitors_v711">#REF!</definedName>
    <definedName name="Number_of_All_Agents_Monitors_v721" localSheetId="1">#REF!</definedName>
    <definedName name="Number_of_All_Agents_Monitors_v721">#REF!</definedName>
    <definedName name="Number_of_All_Agents_Monitors_v751" localSheetId="1">#REF!</definedName>
    <definedName name="Number_of_All_Agents_Monitors_v751">#REF!</definedName>
    <definedName name="Number_of_All_Agents_Monitors_v801" localSheetId="1">'Finesse 10.0'!$B$11</definedName>
    <definedName name="Number_of_All_Agents_Monitors_v801">#REF!</definedName>
    <definedName name="Number_of_Call_Variables">'BW Data'!$B$40</definedName>
    <definedName name="Number_of_Call_Variables_v5x" localSheetId="1">#REF!</definedName>
    <definedName name="Number_of_Call_Variables_v5x">#REF!</definedName>
    <definedName name="Number_of_Call_Variables_v60" localSheetId="1">#REF!</definedName>
    <definedName name="Number_of_Call_Variables_v60">#REF!</definedName>
    <definedName name="Number_of_Call_Variables_v70" localSheetId="1">#REF!</definedName>
    <definedName name="Number_of_Call_Variables_v70">#REF!</definedName>
    <definedName name="Number_of_Call_Variables_v711" localSheetId="1">#REF!</definedName>
    <definedName name="Number_of_Call_Variables_v711">#REF!</definedName>
    <definedName name="Number_of_Call_Variables_v721" localSheetId="1">#REF!</definedName>
    <definedName name="Number_of_Call_Variables_v721">#REF!</definedName>
    <definedName name="Number_of_Call_Variables_v751" localSheetId="1">#REF!</definedName>
    <definedName name="Number_of_Call_Variables_v751">#REF!</definedName>
    <definedName name="Number_of_Call_Variables_v901" localSheetId="1">'Finesse 10.0'!#REF!</definedName>
    <definedName name="Number_of_Call_Variables_v901">#REF!</definedName>
    <definedName name="Number_of_Call_Variables_v91">'BW Data'!$D$40</definedName>
    <definedName name="Number_of_Configured_Call_variables">'Finesse 10.0'!$B$45</definedName>
    <definedName name="Number_of_Configured_ECC_variables" localSheetId="1">'Finesse 10.0'!$B$41</definedName>
    <definedName name="Number_of_Configured_ECC_variables_v5x" localSheetId="1">#REF!</definedName>
    <definedName name="Number_of_Configured_ECC_variables_v5x">#REF!</definedName>
    <definedName name="Number_of_Configured_ECC_variables_v60" localSheetId="1">#REF!</definedName>
    <definedName name="Number_of_Configured_ECC_variables_v60">#REF!</definedName>
    <definedName name="Number_of_Configured_ECC_variables_v70" localSheetId="1">#REF!</definedName>
    <definedName name="Number_of_Configured_ECC_variables_v70">#REF!</definedName>
    <definedName name="Number_of_Configured_ECC_variables_v711" localSheetId="1">#REF!</definedName>
    <definedName name="Number_of_Configured_ECC_variables_v711">#REF!</definedName>
    <definedName name="Number_of_Configured_ECC_variables_v721" localSheetId="1">#REF!</definedName>
    <definedName name="Number_of_Configured_ECC_variables_v721">#REF!</definedName>
    <definedName name="Number_of_Configured_ECC_variables_v751" localSheetId="1">#REF!</definedName>
    <definedName name="Number_of_Configured_ECC_variables_v751">#REF!</definedName>
    <definedName name="Number_of_Configured_ECC_variables_v901" localSheetId="1">'Finesse 10.0'!$B$41</definedName>
    <definedName name="Number_of_Configured_ECC_variables_v901">#REF!</definedName>
    <definedName name="Number_of_Skill_Group_Statistics_v5x" localSheetId="1">#REF!</definedName>
    <definedName name="Number_of_Skill_Group_Statistics_v5x">#REF!</definedName>
    <definedName name="Number_of_Skill_Group_Statistics_v60" localSheetId="1">#REF!</definedName>
    <definedName name="Number_of_Skill_Group_Statistics_v60">#REF!</definedName>
    <definedName name="Number_of_Skill_Group_Statistics_v70" localSheetId="1">#REF!</definedName>
    <definedName name="Number_of_Skill_Group_Statistics_v70">#REF!</definedName>
    <definedName name="Number_of_Skill_Group_Statistics_v711" localSheetId="1">#REF!</definedName>
    <definedName name="Number_of_Skill_Group_Statistics_v711">#REF!</definedName>
    <definedName name="Number_of_Skill_Group_Statistics_v721" localSheetId="1">#REF!</definedName>
    <definedName name="Number_of_Skill_Group_Statistics_v721">#REF!</definedName>
    <definedName name="Number_of_Skill_Group_Statistics_v751" localSheetId="1">#REF!</definedName>
    <definedName name="Number_of_Skill_Group_Statistics_v751">#REF!</definedName>
    <definedName name="Number_of_Skill_Group_Statistics_v801" localSheetId="1">'Finesse 10.0'!$B$34</definedName>
    <definedName name="Number_of_Skill_Group_Statistics_v801">#REF!</definedName>
    <definedName name="Number_of_Skill_Groups_per_Agent_v5x" localSheetId="1">#REF!</definedName>
    <definedName name="Number_of_Skill_Groups_per_Agent_v5x">#REF!</definedName>
    <definedName name="Number_of_Skill_Groups_per_Agent_v60" localSheetId="1">#REF!</definedName>
    <definedName name="Number_of_Skill_Groups_per_Agent_v60">#REF!</definedName>
    <definedName name="Number_of_Skill_Groups_per_Agent_v70" localSheetId="1">#REF!</definedName>
    <definedName name="Number_of_Skill_Groups_per_Agent_v70">#REF!</definedName>
    <definedName name="Number_of_Skill_Groups_per_Agent_v711" localSheetId="1">#REF!</definedName>
    <definedName name="Number_of_Skill_Groups_per_Agent_v711">#REF!</definedName>
    <definedName name="Number_of_Skill_Groups_per_Agent_v721" localSheetId="1">#REF!</definedName>
    <definedName name="Number_of_Skill_Groups_per_Agent_v721">#REF!</definedName>
    <definedName name="Number_of_Skill_Groups_per_Agent_v751" localSheetId="1">#REF!</definedName>
    <definedName name="Number_of_Skill_Groups_per_Agent_v751">#REF!</definedName>
    <definedName name="Number_of_Skill_Groups_per_Agent_v801" localSheetId="1">'Finesse 10.0'!$B$30</definedName>
    <definedName name="Number_of_Skill_Groups_per_Agent_v801">#REF!</definedName>
    <definedName name="Number_of_Skill_Groups_per_Supervisor_v5x" localSheetId="1">#REF!</definedName>
    <definedName name="Number_of_Skill_Groups_per_Supervisor_v5x">#REF!</definedName>
    <definedName name="Number_of_Skill_Groups_per_Supervisor_v60" localSheetId="1">#REF!</definedName>
    <definedName name="Number_of_Skill_Groups_per_Supervisor_v60">#REF!</definedName>
    <definedName name="Number_of_Skill_Groups_per_Supervisor_v70" localSheetId="1">#REF!</definedName>
    <definedName name="Number_of_Skill_Groups_per_Supervisor_v70">#REF!</definedName>
    <definedName name="Number_of_Skill_Groups_per_Supervisor_v711" localSheetId="1">#REF!</definedName>
    <definedName name="Number_of_Skill_Groups_per_Supervisor_v711">#REF!</definedName>
    <definedName name="Number_of_Skill_Groups_per_Supervisor_v721" localSheetId="1">#REF!</definedName>
    <definedName name="Number_of_Skill_Groups_per_Supervisor_v721">#REF!</definedName>
    <definedName name="Number_of_Skill_Groups_per_Supervisor_v751" localSheetId="1">#REF!</definedName>
    <definedName name="Number_of_Skill_Groups_per_Supervisor_v751">#REF!</definedName>
    <definedName name="Number_of_Skill_Groups_per_Supervisor_v901" localSheetId="1">'Finesse 10.0'!$B$32</definedName>
    <definedName name="Number_of_Skill_Groups_per_Supervisor_v901">#REF!</definedName>
    <definedName name="Number_of_Skill_Groups_PG">'Finesse 10.0'!$B$39</definedName>
    <definedName name="Number_of_Supervisors" localSheetId="1">'Finesse 10.0'!$B$10</definedName>
    <definedName name="Number_of_Supervisors_v10">'Finesse 10.0'!$B$10</definedName>
    <definedName name="Number_of_Supervisors_v5x" localSheetId="1">#REF!</definedName>
    <definedName name="Number_of_Supervisors_v5x">#REF!</definedName>
    <definedName name="Number_of_Supervisors_v60" localSheetId="1">#REF!</definedName>
    <definedName name="Number_of_Supervisors_v60">#REF!</definedName>
    <definedName name="Number_of_Supervisors_v70" localSheetId="1">#REF!</definedName>
    <definedName name="Number_of_Supervisors_v70">#REF!</definedName>
    <definedName name="Number_of_Supervisors_v711" localSheetId="1">#REF!</definedName>
    <definedName name="Number_of_Supervisors_v711">#REF!</definedName>
    <definedName name="Number_of_Supervisors_v721" localSheetId="1">#REF!</definedName>
    <definedName name="Number_of_Supervisors_v721">#REF!</definedName>
    <definedName name="Number_of_Supervisors_v751" localSheetId="1">#REF!</definedName>
    <definedName name="Number_of_Supervisors_v751">#REF!</definedName>
    <definedName name="Number_of_Supervisors_v901" localSheetId="1">'Finesse 10.0'!$B$10</definedName>
    <definedName name="Number_of_Supervisors_v901">#REF!</definedName>
    <definedName name="Percentage_Calls_Silently_Monitored" localSheetId="1">'Finesse 10.0'!$B$26</definedName>
    <definedName name="Percentage_Calls_Silently_Monitored">#REF!</definedName>
    <definedName name="Percentage_of_BargedCalls">'Finesse 10.0'!$B$27</definedName>
    <definedName name="Percentage_of_Calls_that_are_silently_monitored" localSheetId="1">'Finesse 10.0'!$B$26</definedName>
    <definedName name="Percentage_of_Consultative_Conference_Calls" localSheetId="1">'Finesse 10.0'!$B$24</definedName>
    <definedName name="Percentage_of_Consultative_Conference_Calls_v5x" localSheetId="1">#REF!</definedName>
    <definedName name="Percentage_of_Consultative_Conference_Calls_v5x">#REF!</definedName>
    <definedName name="Percentage_of_Consultative_Conference_Calls_v60" localSheetId="1">#REF!</definedName>
    <definedName name="Percentage_of_Consultative_Conference_Calls_v60">#REF!</definedName>
    <definedName name="Percentage_of_Consultative_Conference_Calls_v70" localSheetId="1">#REF!</definedName>
    <definedName name="Percentage_of_Consultative_Conference_Calls_v70">#REF!</definedName>
    <definedName name="Percentage_of_Consultative_Conference_Calls_v711" localSheetId="1">#REF!</definedName>
    <definedName name="Percentage_of_Consultative_Conference_Calls_v711">#REF!</definedName>
    <definedName name="Percentage_of_Consultative_Conference_Calls_v721" localSheetId="1">#REF!</definedName>
    <definedName name="Percentage_of_Consultative_Conference_Calls_v721">#REF!</definedName>
    <definedName name="Percentage_of_Consultative_Conference_Calls_v751" localSheetId="1">#REF!</definedName>
    <definedName name="Percentage_of_Consultative_Conference_Calls_v751">#REF!</definedName>
    <definedName name="Percentage_of_Consultative_Conference_Calls_v901" localSheetId="1">'Finesse 10.0'!$B$24</definedName>
    <definedName name="Percentage_of_Consultative_Conference_Calls_v901">#REF!</definedName>
    <definedName name="Percentage_of_Consultative_Transfer_Calls" localSheetId="1">'Finesse 10.0'!$B$22</definedName>
    <definedName name="Percentage_of_Consultative_Transfer_Calls_v5x" localSheetId="1">#REF!</definedName>
    <definedName name="Percentage_of_Consultative_Transfer_Calls_v5x">#REF!</definedName>
    <definedName name="Percentage_of_Consultative_Transfer_Calls_v60" localSheetId="1">#REF!</definedName>
    <definedName name="Percentage_of_Consultative_Transfer_Calls_v60">#REF!</definedName>
    <definedName name="Percentage_of_Consultative_Transfer_Calls_v70" localSheetId="1">#REF!</definedName>
    <definedName name="Percentage_of_Consultative_Transfer_Calls_v70">#REF!</definedName>
    <definedName name="Percentage_of_Consultative_Transfer_Calls_v711" localSheetId="1">#REF!</definedName>
    <definedName name="Percentage_of_Consultative_Transfer_Calls_v711">#REF!</definedName>
    <definedName name="Percentage_of_Consultative_Transfer_Calls_v721" localSheetId="1">#REF!</definedName>
    <definedName name="Percentage_of_Consultative_Transfer_Calls_v721">#REF!</definedName>
    <definedName name="Percentage_of_Consultative_Transfer_Calls_v751" localSheetId="1">#REF!</definedName>
    <definedName name="Percentage_of_Consultative_Transfer_Calls_v751">#REF!</definedName>
    <definedName name="Percentage_of_Consultative_Transfer_Calls_v901" localSheetId="1">'Finesse 10.0'!$B$22</definedName>
    <definedName name="Percentage_of_Consultative_Transfer_Calls_v901">#REF!</definedName>
    <definedName name="Percentage_of_Incoming_Straight_Calls" localSheetId="1">'Finesse 10.0'!$B$19</definedName>
    <definedName name="Percentage_of_Incoming_Straight_Calls_v5x" localSheetId="1">#REF!</definedName>
    <definedName name="Percentage_of_Incoming_Straight_Calls_v5x">#REF!</definedName>
    <definedName name="Percentage_of_Incoming_Straight_Calls_v60" localSheetId="1">#REF!</definedName>
    <definedName name="Percentage_of_Incoming_Straight_Calls_v60">#REF!</definedName>
    <definedName name="Percentage_of_Incoming_Straight_Calls_v70" localSheetId="1">#REF!</definedName>
    <definedName name="Percentage_of_Incoming_Straight_Calls_v70">#REF!</definedName>
    <definedName name="Percentage_of_Incoming_Straight_Calls_v711" localSheetId="1">#REF!</definedName>
    <definedName name="Percentage_of_Incoming_Straight_Calls_v711">#REF!</definedName>
    <definedName name="Percentage_of_Incoming_Straight_Calls_v721" localSheetId="1">#REF!</definedName>
    <definedName name="Percentage_of_Incoming_Straight_Calls_v721">#REF!</definedName>
    <definedName name="Percentage_of_Incoming_Straight_Calls_v751" localSheetId="1">#REF!</definedName>
    <definedName name="Percentage_of_Incoming_Straight_Calls_v751">#REF!</definedName>
    <definedName name="Percentage_of_Incoming_Straight_Calls_v901" localSheetId="1">'Finesse 10.0'!$B$19</definedName>
    <definedName name="Percentage_of_Incoming_Straight_Calls_v901">#REF!</definedName>
    <definedName name="Percentage_of_InterceptedCalls">'Finesse 10.0'!$B$28</definedName>
    <definedName name="Percentage_of_Outgoing_Straight_Calls" localSheetId="1">'Finesse 10.0'!$B$20</definedName>
    <definedName name="Percentage_of_Outgoing_Straight_Calls_v5x" localSheetId="1">#REF!</definedName>
    <definedName name="Percentage_of_Outgoing_Straight_Calls_v5x">#REF!</definedName>
    <definedName name="Percentage_of_Outgoing_Straight_Calls_v60" localSheetId="1">#REF!</definedName>
    <definedName name="Percentage_of_Outgoing_Straight_Calls_v60">#REF!</definedName>
    <definedName name="Percentage_of_Outgoing_Straight_Calls_v70" localSheetId="1">#REF!</definedName>
    <definedName name="Percentage_of_Outgoing_Straight_Calls_v70">#REF!</definedName>
    <definedName name="Percentage_of_Outgoing_Straight_Calls_v711" localSheetId="1">#REF!</definedName>
    <definedName name="Percentage_of_Outgoing_Straight_Calls_v711">#REF!</definedName>
    <definedName name="Percentage_of_Outgoing_Straight_Calls_v721" localSheetId="1">#REF!</definedName>
    <definedName name="Percentage_of_Outgoing_Straight_Calls_v721">#REF!</definedName>
    <definedName name="Percentage_of_Outgoing_Straight_Calls_v751" localSheetId="1">#REF!</definedName>
    <definedName name="Percentage_of_Outgoing_Straight_Calls_v751">#REF!</definedName>
    <definedName name="Percentage_of_Outgoing_Straight_Calls_v901" localSheetId="1">'Finesse 10.0'!$B$20</definedName>
    <definedName name="Percentage_of_Outgoing_Straight_Calls_v901">#REF!</definedName>
    <definedName name="Percentage_of_Single_Step_Transfer_Calls_v5x" localSheetId="1">#REF!</definedName>
    <definedName name="Percentage_of_Single_Step_Transfer_Calls_v5x">#REF!</definedName>
    <definedName name="Percentage_of_Single_Step_Transfer_Calls_v60" localSheetId="1">#REF!</definedName>
    <definedName name="Percentage_of_Single_Step_Transfer_Calls_v60">#REF!</definedName>
    <definedName name="Percentage_of_Single_Step_Transfer_Calls_v70" localSheetId="1">#REF!</definedName>
    <definedName name="Percentage_of_Single_Step_Transfer_Calls_v70">#REF!</definedName>
    <definedName name="Percentage_of_Single_Step_Transfer_Calls_v711" localSheetId="1">#REF!</definedName>
    <definedName name="Percentage_of_Single_Step_Transfer_Calls_v711">#REF!</definedName>
    <definedName name="Percentage_of_Single_Step_Transfer_Calls_v721" localSheetId="1">#REF!</definedName>
    <definedName name="Percentage_of_Single_Step_Transfer_Calls_v721">#REF!</definedName>
    <definedName name="Percentage_of_Single_Step_Transfer_Calls_v751" localSheetId="1">#REF!</definedName>
    <definedName name="Percentage_of_Single_Step_Transfer_Calls_v751">#REF!</definedName>
    <definedName name="Percentage_of_Single_Step_Transfer_Calls_v801" localSheetId="1">'Finesse 10.0'!$B$21</definedName>
    <definedName name="Percentage_of_Single_Step_Transfer_Calls_v801">#REF!</definedName>
    <definedName name="Percentage_of_SingleStep_Transfer_Calls">'Finesse 10.0'!$B$23</definedName>
    <definedName name="Skill_Group_Refresh_Rate">'BW Data'!$B$35</definedName>
    <definedName name="Skill_Group_Refresh_Rate_v91">'BW Data'!$D$35</definedName>
    <definedName name="Skill_Group_Update_Interval_v5x" localSheetId="1">#REF!</definedName>
    <definedName name="Skill_Group_Update_Interval_v5x">#REF!</definedName>
    <definedName name="Skill_Group_Update_Interval_v60" localSheetId="1">#REF!</definedName>
    <definedName name="Skill_Group_Update_Interval_v60">#REF!</definedName>
    <definedName name="Skill_Group_Update_Interval_v70" localSheetId="1">#REF!</definedName>
    <definedName name="Skill_Group_Update_Interval_v70">#REF!</definedName>
    <definedName name="Skill_Group_Update_Interval_v711" localSheetId="1">#REF!</definedName>
    <definedName name="Skill_Group_Update_Interval_v711">#REF!</definedName>
    <definedName name="Skill_Group_Update_Interval_v721" localSheetId="1">#REF!</definedName>
    <definedName name="Skill_Group_Update_Interval_v721">#REF!</definedName>
    <definedName name="Skill_Group_Update_Interval_v751" localSheetId="1">#REF!</definedName>
    <definedName name="Skill_Group_Update_Interval_v751">#REF!</definedName>
    <definedName name="Skill_Group_Update_Interval_v801" localSheetId="1">'Finesse 10.0'!$B$35</definedName>
    <definedName name="Skill_Group_Update_Interval_v801">#REF!</definedName>
    <definedName name="Sum_of_all_Call_Variable_Values" localSheetId="1">'Finesse 10.0'!$B$46</definedName>
    <definedName name="Sum_of_all_Call_Variable_Values_v5x" localSheetId="1">#REF!</definedName>
    <definedName name="Sum_of_all_Call_Variable_Values_v5x">#REF!</definedName>
    <definedName name="Sum_of_all_Call_Variable_Values_v60" localSheetId="1">#REF!</definedName>
    <definedName name="Sum_of_all_Call_Variable_Values_v60">#REF!</definedName>
    <definedName name="Sum_of_all_Call_Variable_Values_v70" localSheetId="1">#REF!</definedName>
    <definedName name="Sum_of_all_Call_Variable_Values_v70">#REF!</definedName>
    <definedName name="Sum_of_all_Call_Variable_Values_v711" localSheetId="1">#REF!</definedName>
    <definedName name="Sum_of_all_Call_Variable_Values_v711">#REF!</definedName>
    <definedName name="Sum_of_all_Call_Variable_Values_v721" localSheetId="1">#REF!</definedName>
    <definedName name="Sum_of_all_Call_Variable_Values_v721">#REF!</definedName>
    <definedName name="Sum_of_all_Call_Variable_Values_v751" localSheetId="1">#REF!</definedName>
    <definedName name="Sum_of_all_Call_Variable_Values_v751">#REF!</definedName>
    <definedName name="Sum_of_all_Call_Variable_Values_v901" localSheetId="1">'Finesse 10.0'!$B$46</definedName>
    <definedName name="Sum_of_all_Call_Variable_Values_v901">#REF!</definedName>
    <definedName name="Sum_of_all_ECC_Variable_Names" localSheetId="1">'Finesse 10.0'!$B$42</definedName>
    <definedName name="Sum_of_all_ECC_Variable_Names_v5x" localSheetId="1">#REF!</definedName>
    <definedName name="Sum_of_all_ECC_Variable_Names_v5x">#REF!</definedName>
    <definedName name="Sum_of_all_ECC_Variable_Names_v60" localSheetId="1">#REF!</definedName>
    <definedName name="Sum_of_all_ECC_Variable_Names_v60">#REF!</definedName>
    <definedName name="Sum_of_all_ECC_Variable_Names_v70" localSheetId="1">#REF!</definedName>
    <definedName name="Sum_of_all_ECC_Variable_Names_v70">#REF!</definedName>
    <definedName name="Sum_of_all_ECC_Variable_Names_v711" localSheetId="1">#REF!</definedName>
    <definedName name="Sum_of_all_ECC_Variable_Names_v711">#REF!</definedName>
    <definedName name="Sum_of_all_ECC_Variable_Names_v721" localSheetId="1">#REF!</definedName>
    <definedName name="Sum_of_all_ECC_Variable_Names_v721">#REF!</definedName>
    <definedName name="Sum_of_all_ECC_Variable_Names_v751" localSheetId="1">#REF!</definedName>
    <definedName name="Sum_of_all_ECC_Variable_Names_v751">#REF!</definedName>
    <definedName name="Sum_of_all_ECC_Variable_Names_v901" localSheetId="1">'Finesse 10.0'!$B$42</definedName>
    <definedName name="Sum_of_all_ECC_Variable_Names_v901">#REF!</definedName>
    <definedName name="Sum_of_all_ECC_Variable_Values" localSheetId="1">'Finesse 10.0'!$B$43</definedName>
    <definedName name="Sum_of_all_ECC_Variable_Values_v5x" localSheetId="1">#REF!</definedName>
    <definedName name="Sum_of_all_ECC_Variable_Values_v5x">#REF!</definedName>
    <definedName name="Sum_of_all_ECC_Variable_Values_v60" localSheetId="1">#REF!</definedName>
    <definedName name="Sum_of_all_ECC_Variable_Values_v60">#REF!</definedName>
    <definedName name="Sum_of_all_ECC_Variable_Values_v70" localSheetId="1">#REF!</definedName>
    <definedName name="Sum_of_all_ECC_Variable_Values_v70">#REF!</definedName>
    <definedName name="Sum_of_all_ECC_Variable_Values_v711" localSheetId="1">#REF!</definedName>
    <definedName name="Sum_of_all_ECC_Variable_Values_v711">#REF!</definedName>
    <definedName name="Sum_of_all_ECC_Variable_Values_v721" localSheetId="1">#REF!</definedName>
    <definedName name="Sum_of_all_ECC_Variable_Values_v721">#REF!</definedName>
    <definedName name="Sum_of_all_ECC_Variable_Values_v751" localSheetId="1">#REF!</definedName>
    <definedName name="Sum_of_all_ECC_Variable_Values_v751">#REF!</definedName>
    <definedName name="Sum_of_all_ECC_Variable_Values_v901" localSheetId="1">'Finesse 10.0'!$B$43</definedName>
    <definedName name="Sum_of_all_ECC_Variable_Values_v901">#REF!</definedName>
    <definedName name="Total" localSheetId="1">'Finesse 10.0'!$B$25</definedName>
  </definedNames>
  <calcPr calcId="145621"/>
</workbook>
</file>

<file path=xl/calcChain.xml><?xml version="1.0" encoding="utf-8"?>
<calcChain xmlns="http://schemas.openxmlformats.org/spreadsheetml/2006/main">
  <c r="B5" i="5" l="1"/>
  <c r="D5" i="5"/>
  <c r="B6" i="5"/>
  <c r="B7" i="5"/>
  <c r="D7" i="5"/>
  <c r="B8" i="5"/>
  <c r="B59" i="17" l="1"/>
  <c r="B49" i="17"/>
  <c r="B50" i="17"/>
  <c r="B52" i="17"/>
  <c r="B51" i="17"/>
  <c r="F7" i="5"/>
  <c r="F5" i="5"/>
  <c r="B16" i="17" l="1"/>
  <c r="B60" i="17" s="1"/>
  <c r="B38" i="17"/>
  <c r="B25" i="17"/>
  <c r="B53" i="17" l="1"/>
  <c r="B17" i="17"/>
  <c r="B54" i="17"/>
  <c r="B62" i="17" l="1"/>
  <c r="B61" i="17"/>
  <c r="B63" i="17"/>
  <c r="B70" i="17"/>
  <c r="B73" i="17"/>
  <c r="B65" i="17"/>
  <c r="B67" i="17"/>
  <c r="B72" i="17"/>
  <c r="B69" i="17"/>
  <c r="B71" i="17"/>
  <c r="B77" i="17"/>
  <c r="B68" i="17"/>
  <c r="B76" i="17"/>
  <c r="B66" i="17"/>
  <c r="B74" i="17"/>
  <c r="B75" i="17"/>
  <c r="B79" i="17" l="1"/>
  <c r="B82" i="17" s="1"/>
  <c r="B78" i="17"/>
  <c r="B80" i="17" l="1"/>
  <c r="D70" i="17" s="1"/>
  <c r="B81" i="17"/>
  <c r="D59" i="17"/>
  <c r="D69" i="17"/>
  <c r="D74" i="17" l="1"/>
  <c r="D75" i="17"/>
  <c r="D68" i="17"/>
  <c r="D78" i="17"/>
  <c r="D66" i="17"/>
  <c r="D60" i="17"/>
  <c r="D73" i="17"/>
  <c r="D65" i="17"/>
  <c r="D77" i="17"/>
  <c r="D67" i="17"/>
  <c r="D62" i="17"/>
  <c r="D61" i="17"/>
  <c r="D63" i="17"/>
  <c r="D79" i="17"/>
  <c r="D72" i="17"/>
  <c r="D71" i="17"/>
  <c r="D76" i="17"/>
  <c r="D80" i="17" l="1"/>
</calcChain>
</file>

<file path=xl/sharedStrings.xml><?xml version="1.0" encoding="utf-8"?>
<sst xmlns="http://schemas.openxmlformats.org/spreadsheetml/2006/main" count="263" uniqueCount="170">
  <si>
    <t>Message Header + TCP Overhead</t>
  </si>
  <si>
    <t>Number of Agents</t>
  </si>
  <si>
    <t>Call Center Information</t>
  </si>
  <si>
    <t>Percentage of Incoming Straight Calls</t>
  </si>
  <si>
    <t>Percentage of Outgoing Straight Calls</t>
  </si>
  <si>
    <t>Percentage of Consultative Transfer Calls</t>
  </si>
  <si>
    <t>Percentage of Consultative Conference Calls</t>
  </si>
  <si>
    <t>Total</t>
  </si>
  <si>
    <t>kbps</t>
  </si>
  <si>
    <t>skill group(s)</t>
  </si>
  <si>
    <t>Comments</t>
  </si>
  <si>
    <t>Value</t>
  </si>
  <si>
    <t>Units</t>
  </si>
  <si>
    <t>variable(s)</t>
  </si>
  <si>
    <t>char(s)</t>
  </si>
  <si>
    <t>Call Scenarios</t>
  </si>
  <si>
    <t>Incoming Straight Call - All Messages</t>
  </si>
  <si>
    <t>Outgoing Straight Call - All Messages</t>
  </si>
  <si>
    <t>Consultative Transfer - All Messages</t>
  </si>
  <si>
    <t>Consultative Conference - All Messages</t>
  </si>
  <si>
    <t>Number of Configured ECC variables</t>
  </si>
  <si>
    <t>Call Profile</t>
  </si>
  <si>
    <t>ECC Variables</t>
  </si>
  <si>
    <t>Call Variables</t>
  </si>
  <si>
    <t>agent(s)</t>
  </si>
  <si>
    <t>second(s)</t>
  </si>
  <si>
    <t>stat(s)</t>
  </si>
  <si>
    <t>Consultative Transfer Bandwidth</t>
  </si>
  <si>
    <t>Consultative Conference Bandwidth</t>
  </si>
  <si>
    <t>Straight Call Bandwidth (Incoming &amp; Outgoing)</t>
  </si>
  <si>
    <t>6 default; 91 maximum</t>
  </si>
  <si>
    <t>Number of Supervisors</t>
  </si>
  <si>
    <t>supervisor(s)</t>
  </si>
  <si>
    <t>session(s)</t>
  </si>
  <si>
    <t>2 maximum supported</t>
  </si>
  <si>
    <t>Typically 10% of desktops</t>
  </si>
  <si>
    <t>percent</t>
  </si>
  <si>
    <t>85% Straight Calls Typical</t>
  </si>
  <si>
    <t>10% Transfer Calls Typical</t>
  </si>
  <si>
    <t>5% Conference Calls Typical</t>
  </si>
  <si>
    <t>Call Distribution</t>
  </si>
  <si>
    <t>Adjust Call Distribution to equal 100%</t>
  </si>
  <si>
    <t>10 second default</t>
  </si>
  <si>
    <t>Additional Bytes / Variable</t>
  </si>
  <si>
    <t>Average Call Duration</t>
  </si>
  <si>
    <t>Calls/Second</t>
  </si>
  <si>
    <t>Default is per-call; If agent stats are updated on a per-call basis, make sure this number is equal to the Call Profile "Average Call Duration" above.</t>
  </si>
  <si>
    <t>Customer Site Information</t>
  </si>
  <si>
    <t>0 Default</t>
  </si>
  <si>
    <t>Sum of all ECC Variable Names</t>
  </si>
  <si>
    <t>5 Default</t>
  </si>
  <si>
    <t>Note: Only make changes to fields in yellow.</t>
  </si>
  <si>
    <t>Count characters of all configured ECC variable names</t>
  </si>
  <si>
    <t>Equal to ((Number of Agents) / (Average Call Duration))</t>
  </si>
  <si>
    <t>Maximum length is 2k chars</t>
  </si>
  <si>
    <t>BHCA</t>
  </si>
  <si>
    <t>calls/hour</t>
  </si>
  <si>
    <t>Agent Call Wrap-Up Time</t>
  </si>
  <si>
    <t>Calls Per Second</t>
  </si>
  <si>
    <t>Sum of all ECC Variable Values</t>
  </si>
  <si>
    <t>Sum of all Call Variable Values</t>
  </si>
  <si>
    <t xml:space="preserve">Bandwidth Requirement </t>
  </si>
  <si>
    <t>Bandwidth Confidence Factor</t>
  </si>
  <si>
    <t>Agent Bandwidth Total</t>
  </si>
  <si>
    <t>Supervisor Bandwidth Total</t>
  </si>
  <si>
    <t>Total Bandwidth</t>
  </si>
  <si>
    <t>Notes:</t>
  </si>
  <si>
    <t>Directions:</t>
  </si>
  <si>
    <t>17 default; 166 maximum</t>
  </si>
  <si>
    <t>Typically 30 calls per hour per agent</t>
  </si>
  <si>
    <t>0 &lt;= "Sum of all Call Variable Values" &lt;= 400
Maximum length is 40 chars per variable</t>
  </si>
  <si>
    <t>(N/A for Finesse) Number of All Agents Monitors</t>
  </si>
  <si>
    <t>(N/A for Finesse) Percentage of Single Step Transfer Calls</t>
  </si>
  <si>
    <t>Finesse Bandwidth Calculator</t>
  </si>
  <si>
    <t xml:space="preserve">(N/A for Finesse) Number of Skill Group Statistics </t>
  </si>
  <si>
    <t>(N/A for Finesse) Skill Group Update Interval</t>
  </si>
  <si>
    <t>(N/A for Finesse) Number of Agent Statistics</t>
  </si>
  <si>
    <t>(N/A for Finesse) Agent Statistics Update Interval</t>
  </si>
  <si>
    <t>(N/A for Finesse) Skill Groups</t>
  </si>
  <si>
    <t xml:space="preserve"> (N/A for Finesse) Agent Statistics</t>
  </si>
  <si>
    <t xml:space="preserve">Bandwidth Requirements </t>
  </si>
  <si>
    <t>Average number of agents per Team</t>
  </si>
  <si>
    <t>Supervisor Queue Gadget Bandwidth</t>
  </si>
  <si>
    <t>(N/A for Finesse) Average number of Skill Groups per Agent</t>
  </si>
  <si>
    <t>Team Performance Gadget Bandwidth</t>
  </si>
  <si>
    <t>Bytes per Call for Supervisor Silent Monitoring</t>
  </si>
  <si>
    <t>Bytes per Agent State Change in Team Performance Gadget</t>
  </si>
  <si>
    <t>Queue Gadget</t>
  </si>
  <si>
    <t>Finesse Bandwidth Measurements</t>
  </si>
  <si>
    <t>Average Bytes / Queue</t>
  </si>
  <si>
    <t>Additional Overhead for Wrap-Up - All Message</t>
  </si>
  <si>
    <t>Wrap-Up Bandwidth</t>
  </si>
  <si>
    <t>Avg Bandwidth Per Agent</t>
  </si>
  <si>
    <t>Avg Bandwidth Per Supervisor</t>
  </si>
  <si>
    <t>Avg_Agent_State_Changes_Per_Call_NoWrap</t>
  </si>
  <si>
    <t>Avg_Agent_State_Changes_Per_Call_Wrap</t>
  </si>
  <si>
    <t>Skill_Group_Refresh_Rate</t>
  </si>
  <si>
    <t>Key</t>
  </si>
  <si>
    <t>Avg_Number_Dialog_Events_Per_IncomingCall</t>
  </si>
  <si>
    <t>Avg_Number_Dialog_Events_Per_ConfCall</t>
  </si>
  <si>
    <t>Avg_Number_Dialog_Events_Per_OutCall</t>
  </si>
  <si>
    <t>Avg_Number_Dialog_Events_Per_XferCall</t>
  </si>
  <si>
    <t>Number_of_Call_Variables</t>
  </si>
  <si>
    <t>Call Variable Incoming Calls Bandwidth</t>
  </si>
  <si>
    <t>Call Variable Outgoing Calls Bandwidth</t>
  </si>
  <si>
    <t>Call Variable Conference Calls Bandwidth</t>
  </si>
  <si>
    <t>Call Variable Transfer Calls Bandwidth</t>
  </si>
  <si>
    <t>ECC Variable Incoming Calls Bandwidth</t>
  </si>
  <si>
    <t>ECC Variable Conference Calls Bandwidth</t>
  </si>
  <si>
    <t>ECC Variable Transfer Calls Bandwidth</t>
  </si>
  <si>
    <t>Percentage of Calls that are silently monitored</t>
  </si>
  <si>
    <t>Silent Monitor Bandwidth</t>
  </si>
  <si>
    <t>Supervisor</t>
  </si>
  <si>
    <t>Agent</t>
  </si>
  <si>
    <t>ECC Variable Outgoing Calls Bandwidth</t>
  </si>
  <si>
    <t>0 Default, 50 skill groups maximum</t>
  </si>
  <si>
    <t>0 Default, 50 agents per team maximum</t>
  </si>
  <si>
    <t>Login</t>
  </si>
  <si>
    <t>Agent Login - No Caching</t>
  </si>
  <si>
    <t>Agent Login - Caching</t>
  </si>
  <si>
    <t>Supervisor Login - No Caching</t>
  </si>
  <si>
    <t>Supervisor Login - Caching</t>
  </si>
  <si>
    <t>minute(s)</t>
  </si>
  <si>
    <t>Maximum Login Time for all users</t>
  </si>
  <si>
    <t>Agent Login Bandwidth - No Caching</t>
  </si>
  <si>
    <t>Agent Login Bandwidth - Caching</t>
  </si>
  <si>
    <t>Supervisor Login Bandwidth - No Caching</t>
  </si>
  <si>
    <t>Supervisor Login Bandwidth - Caching</t>
  </si>
  <si>
    <t>Total Bandwidth - Caching</t>
  </si>
  <si>
    <t>Total Bandwidth - No Caching</t>
  </si>
  <si>
    <t>1. Enter the appropriate values in the yellow boxes to characterize the Call Center to be evaluated.</t>
  </si>
  <si>
    <t>2. Do not modify any cells that are green or grey.</t>
  </si>
  <si>
    <t>3. Total Bandwidth, Agent Bandwidth and Supervisor Bandwidth requirements are calculated and presented at the bottom of the spreadsheet.</t>
  </si>
  <si>
    <t>1. The calculator is based on empirical measurements of network traffic during load testing as well as simple functional tests.  In some cases, the bandwidth requirements do not always increase linearly when the contact center is scaled.  As a result, the best approximation of bandwidth has been used.</t>
  </si>
  <si>
    <t>2. The "BW Data" sheet should not be modified.  It contains the empirical data collected to model the bandwidth utilization.</t>
  </si>
  <si>
    <t>5. The bandwidth calculations in this spreadsheet are for control messaging between Finesse desktop and server, and do not include the RTP voice stream bandwidth, nor Silent Monitoring RTP stream bandwidth.</t>
  </si>
  <si>
    <t>Bytes</t>
  </si>
  <si>
    <t>Message Overhead</t>
  </si>
  <si>
    <r>
      <t>DISCLAIMER</t>
    </r>
    <r>
      <rPr>
        <sz val="10"/>
        <color indexed="10"/>
        <rFont val="Arial"/>
        <family val="2"/>
      </rPr>
      <t>: This calculator is intended to provide a general understanding of Finesse bandwidth requirements and is provided as-is.  
Cisco makes no warrantee about the accuracy of the results.  This calculator is based on data collected from the Out-of-the-box Finesse Desktop.  It does not include the bandwidth required for 3rd party gadgets or any voice traffic or bandwidth associated with recording and monitoring.  These formulas do not include latency or jitter</t>
    </r>
  </si>
  <si>
    <t>9.0
Client to Server</t>
  </si>
  <si>
    <t>9.1
Client to Server</t>
  </si>
  <si>
    <t>9.1
Server to CTI</t>
  </si>
  <si>
    <t>Single Step Transfer</t>
  </si>
  <si>
    <t>Barge</t>
  </si>
  <si>
    <t>Intercept</t>
  </si>
  <si>
    <t>Client to Finesse Server Login Bandwidth</t>
  </si>
  <si>
    <t>Post-Login Client to Server  Bandwidth</t>
  </si>
  <si>
    <t>Barge Bandwidth</t>
  </si>
  <si>
    <t>Intercept Bandwidth</t>
  </si>
  <si>
    <t>N/A</t>
  </si>
  <si>
    <t>0 Default.  Max of 10.</t>
  </si>
  <si>
    <t>Number of Configured Call Variables</t>
  </si>
  <si>
    <t>Percentage of Calls that are barged in on</t>
  </si>
  <si>
    <t>Percentage of Calls that are intercepted</t>
  </si>
  <si>
    <t>Percentage of Single-Step Transfer Calls</t>
  </si>
  <si>
    <t>Bytes_Per_Call_Variable_Value</t>
  </si>
  <si>
    <t>This will be less than or equal to the number of silent monitor calls</t>
  </si>
  <si>
    <t>This will be less than or equal to the number of Barged Calls</t>
  </si>
  <si>
    <t>Finesse 10.0</t>
  </si>
  <si>
    <t>Release 10</t>
  </si>
  <si>
    <t>10.0
Client to Server</t>
  </si>
  <si>
    <t>10.0
Server to CTI</t>
  </si>
  <si>
    <t>Single Step Transfer Bandwidth</t>
  </si>
  <si>
    <t xml:space="preserve">3. The calculator is based on per Finesse server per site. If one Finesse Server has more than one remote site, then the calculator should be run once for each remote site to be evaluated. </t>
  </si>
  <si>
    <t xml:space="preserve">4. For distributed deployments (i.e. not all agents located at the same physical site), the Finesse Bandwidth Calculator should be run once for each site to calculate the bandwidth required between each site and it's respective Finesse server.  </t>
  </si>
  <si>
    <t>400 maximum</t>
  </si>
  <si>
    <t>The total amount of time it should take for all agents to log into the Finesse server including Finesse failover conditions.  If the deployment includes 300 agents and this value is set to 5 minutes, all 300 agents should be able to point their browser to Finesse and complete the login sequence within 5 minutes.</t>
  </si>
  <si>
    <t>CCX Configuration Information</t>
  </si>
  <si>
    <t>Number of configured skill groups</t>
  </si>
  <si>
    <t>Average number of CSQ's per Supervisor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</si>
</sst>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3" x14ac:knownFonts="1">
    <font>
      <sz val="10"/>
      <name val="Arial"/>
    </font>
    <font>
      <b/>
      <sz val="10"/>
      <name val="Arial"/>
      <family val="2"/>
    </font>
    <font>
      <sz val="10"/>
      <name val="Arial"/>
      <family val="2"/>
    </font>
    <font>
      <sz val="8"/>
      <name val="Arial"/>
      <family val="2"/>
    </font>
    <font>
      <b/>
      <sz val="12"/>
      <name val="Arial"/>
      <family val="2"/>
    </font>
    <font>
      <sz val="12"/>
      <name val="Arial"/>
      <family val="2"/>
    </font>
    <font>
      <b/>
      <sz val="10"/>
      <color indexed="10"/>
      <name val="Arial"/>
      <family val="2"/>
    </font>
    <font>
      <sz val="10"/>
      <color indexed="10"/>
      <name val="Arial"/>
      <family val="2"/>
    </font>
    <font>
      <sz val="10"/>
      <color rgb="FFFF0000"/>
      <name val="Arial"/>
      <family val="2"/>
    </font>
    <font>
      <b/>
      <sz val="10"/>
      <color rgb="FFFF0000"/>
      <name val="Arial"/>
      <family val="2"/>
    </font>
    <font>
      <sz val="10"/>
      <name val="Arial"/>
      <family val="2"/>
    </font>
    <font>
      <b/>
      <sz val="14"/>
      <color theme="0"/>
      <name val="Arial"/>
      <family val="2"/>
    </font>
    <font>
      <sz val="10"/>
      <color theme="1"/>
      <name val="Arial"/>
      <family val="2"/>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theme="1"/>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bottom style="thin">
        <color indexed="64"/>
      </bottom>
      <diagonal/>
    </border>
  </borders>
  <cellStyleXfs count="2">
    <xf numFmtId="0" fontId="0" fillId="0" borderId="0"/>
    <xf numFmtId="43" fontId="10" fillId="0" borderId="0" applyFont="0" applyFill="0" applyBorder="0" applyAlignment="0" applyProtection="0"/>
  </cellStyleXfs>
  <cellXfs count="200">
    <xf numFmtId="0" fontId="0" fillId="0" borderId="0" xfId="0"/>
    <xf numFmtId="0" fontId="1" fillId="0" borderId="0" xfId="0" applyFont="1"/>
    <xf numFmtId="0" fontId="0" fillId="0" borderId="0" xfId="0" applyAlignment="1">
      <alignment horizontal="left" indent="1"/>
    </xf>
    <xf numFmtId="0" fontId="0" fillId="0" borderId="0" xfId="0" applyAlignment="1">
      <alignment horizontal="center"/>
    </xf>
    <xf numFmtId="0" fontId="2" fillId="0" borderId="0" xfId="0" applyFont="1"/>
    <xf numFmtId="0" fontId="0" fillId="2" borderId="1" xfId="0" applyFill="1" applyBorder="1" applyAlignment="1">
      <alignment horizontal="center"/>
    </xf>
    <xf numFmtId="0" fontId="0" fillId="2" borderId="1" xfId="0" applyFill="1" applyBorder="1"/>
    <xf numFmtId="0" fontId="0" fillId="0" borderId="0" xfId="0" applyAlignment="1">
      <alignment wrapText="1"/>
    </xf>
    <xf numFmtId="164" fontId="0" fillId="2" borderId="1" xfId="0" applyNumberFormat="1" applyFill="1" applyBorder="1" applyAlignment="1">
      <alignment horizontal="center"/>
    </xf>
    <xf numFmtId="0" fontId="0" fillId="2" borderId="1"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wrapText="1"/>
    </xf>
    <xf numFmtId="0" fontId="4" fillId="3" borderId="4" xfId="0" applyFont="1" applyFill="1" applyBorder="1" applyAlignment="1">
      <alignment horizontal="left" vertical="top"/>
    </xf>
    <xf numFmtId="0" fontId="1" fillId="3" borderId="5" xfId="0" applyFont="1" applyFill="1" applyBorder="1" applyAlignment="1">
      <alignment horizontal="center" vertical="top"/>
    </xf>
    <xf numFmtId="0" fontId="1" fillId="3" borderId="6" xfId="0" applyFont="1" applyFill="1" applyBorder="1" applyAlignment="1">
      <alignment vertical="top" wrapText="1"/>
    </xf>
    <xf numFmtId="0" fontId="0" fillId="2" borderId="7" xfId="0" applyFill="1" applyBorder="1" applyAlignment="1">
      <alignment vertical="top" wrapText="1"/>
    </xf>
    <xf numFmtId="0" fontId="2" fillId="2" borderId="8" xfId="0" applyFont="1" applyFill="1" applyBorder="1" applyAlignment="1">
      <alignment horizontal="left" vertical="top" indent="1"/>
    </xf>
    <xf numFmtId="0" fontId="2" fillId="2" borderId="9" xfId="0" applyFont="1" applyFill="1" applyBorder="1" applyAlignment="1">
      <alignment horizontal="left" vertical="top" indent="1"/>
    </xf>
    <xf numFmtId="0" fontId="5" fillId="0" borderId="0" xfId="0" applyFont="1"/>
    <xf numFmtId="0" fontId="0" fillId="2" borderId="8" xfId="0" applyFill="1" applyBorder="1" applyAlignment="1">
      <alignment horizontal="left" vertical="top" indent="1"/>
    </xf>
    <xf numFmtId="0" fontId="2" fillId="2" borderId="1" xfId="0" applyFont="1" applyFill="1" applyBorder="1" applyAlignment="1">
      <alignment vertical="top"/>
    </xf>
    <xf numFmtId="0" fontId="2" fillId="2" borderId="2" xfId="0" applyFont="1" applyFill="1" applyBorder="1" applyAlignment="1">
      <alignment vertical="top"/>
    </xf>
    <xf numFmtId="0" fontId="0" fillId="2" borderId="8" xfId="0" applyFill="1" applyBorder="1" applyAlignment="1">
      <alignment horizontal="left" vertical="top" indent="2"/>
    </xf>
    <xf numFmtId="0" fontId="0" fillId="2" borderId="9" xfId="0" applyFill="1" applyBorder="1" applyAlignment="1">
      <alignment horizontal="left" vertical="top" indent="2"/>
    </xf>
    <xf numFmtId="0" fontId="2" fillId="2" borderId="10" xfId="0" applyFont="1" applyFill="1" applyBorder="1" applyAlignment="1">
      <alignment horizontal="left" vertical="top" indent="1"/>
    </xf>
    <xf numFmtId="0" fontId="0" fillId="2" borderId="11" xfId="0" applyFill="1" applyBorder="1" applyAlignment="1">
      <alignment vertical="top"/>
    </xf>
    <xf numFmtId="0" fontId="0" fillId="2" borderId="13" xfId="0" applyFill="1" applyBorder="1" applyAlignment="1">
      <alignment horizontal="left" vertical="top" indent="1"/>
    </xf>
    <xf numFmtId="0" fontId="0" fillId="2" borderId="14" xfId="0" applyFill="1" applyBorder="1" applyAlignment="1">
      <alignment vertical="top"/>
    </xf>
    <xf numFmtId="0" fontId="2" fillId="2" borderId="13" xfId="0" applyFont="1" applyFill="1" applyBorder="1" applyAlignment="1">
      <alignment horizontal="left" vertical="top" indent="1"/>
    </xf>
    <xf numFmtId="0" fontId="0" fillId="2" borderId="15" xfId="0" applyFill="1" applyBorder="1" applyAlignment="1">
      <alignment vertical="top" wrapText="1"/>
    </xf>
    <xf numFmtId="164" fontId="0" fillId="2" borderId="14" xfId="0" applyNumberFormat="1" applyFill="1" applyBorder="1" applyAlignment="1">
      <alignment horizontal="center"/>
    </xf>
    <xf numFmtId="0" fontId="0" fillId="2" borderId="14" xfId="0" applyFill="1" applyBorder="1"/>
    <xf numFmtId="9" fontId="0" fillId="2" borderId="15" xfId="0" applyNumberFormat="1" applyFill="1" applyBorder="1" applyAlignment="1">
      <alignment horizontal="center" wrapText="1"/>
    </xf>
    <xf numFmtId="9" fontId="0" fillId="3" borderId="6" xfId="0" applyNumberFormat="1" applyFill="1" applyBorder="1" applyAlignment="1">
      <alignment horizontal="center" wrapText="1"/>
    </xf>
    <xf numFmtId="49" fontId="0" fillId="2" borderId="3" xfId="0" applyNumberFormat="1" applyFill="1" applyBorder="1" applyAlignment="1">
      <alignment vertical="top" wrapText="1"/>
    </xf>
    <xf numFmtId="0" fontId="0" fillId="2" borderId="20" xfId="0" applyFill="1" applyBorder="1" applyAlignment="1">
      <alignment vertical="top"/>
    </xf>
    <xf numFmtId="0" fontId="0" fillId="2" borderId="14" xfId="0" applyFill="1" applyBorder="1" applyAlignment="1">
      <alignment horizontal="center" vertical="top"/>
    </xf>
    <xf numFmtId="0" fontId="2" fillId="2" borderId="14" xfId="0" applyFont="1" applyFill="1" applyBorder="1" applyAlignment="1">
      <alignment horizontal="left" vertical="top"/>
    </xf>
    <xf numFmtId="0" fontId="2" fillId="2" borderId="15" xfId="0" applyFont="1" applyFill="1" applyBorder="1" applyAlignment="1">
      <alignment horizontal="left" vertical="top"/>
    </xf>
    <xf numFmtId="164" fontId="0" fillId="3" borderId="5" xfId="0" applyNumberFormat="1" applyFill="1" applyBorder="1" applyAlignment="1">
      <alignment horizontal="center"/>
    </xf>
    <xf numFmtId="0" fontId="0" fillId="3" borderId="5" xfId="0" applyFill="1" applyBorder="1"/>
    <xf numFmtId="0" fontId="2" fillId="3" borderId="4" xfId="0" applyFont="1" applyFill="1" applyBorder="1" applyAlignment="1">
      <alignment horizontal="right" indent="2"/>
    </xf>
    <xf numFmtId="0" fontId="2" fillId="2" borderId="13" xfId="0" applyFont="1" applyFill="1" applyBorder="1" applyAlignment="1">
      <alignment horizontal="left" indent="2"/>
    </xf>
    <xf numFmtId="0" fontId="2" fillId="2" borderId="8" xfId="0" applyFont="1" applyFill="1" applyBorder="1" applyAlignment="1">
      <alignment horizontal="left" indent="2"/>
    </xf>
    <xf numFmtId="0" fontId="0" fillId="2" borderId="8" xfId="0" applyFill="1" applyBorder="1" applyAlignment="1">
      <alignment horizontal="left" indent="2"/>
    </xf>
    <xf numFmtId="0" fontId="0" fillId="0" borderId="23" xfId="0" applyFill="1" applyBorder="1"/>
    <xf numFmtId="2" fontId="0" fillId="2" borderId="2" xfId="0" applyNumberFormat="1" applyFill="1" applyBorder="1" applyAlignment="1">
      <alignment horizontal="center" vertical="top"/>
    </xf>
    <xf numFmtId="0" fontId="1"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4" fillId="3" borderId="4" xfId="0" applyFont="1" applyFill="1" applyBorder="1" applyAlignment="1">
      <alignment horizontal="right" indent="2"/>
    </xf>
    <xf numFmtId="164" fontId="4" fillId="3" borderId="5" xfId="0" applyNumberFormat="1" applyFont="1" applyFill="1" applyBorder="1" applyAlignment="1">
      <alignment horizontal="center"/>
    </xf>
    <xf numFmtId="0" fontId="4" fillId="3" borderId="5" xfId="0" applyFont="1" applyFill="1" applyBorder="1"/>
    <xf numFmtId="9" fontId="5" fillId="3" borderId="6" xfId="0" applyNumberFormat="1" applyFont="1" applyFill="1" applyBorder="1" applyAlignment="1">
      <alignment horizontal="center" wrapText="1"/>
    </xf>
    <xf numFmtId="0" fontId="4" fillId="3" borderId="25" xfId="0" applyFont="1" applyFill="1" applyBorder="1" applyAlignment="1">
      <alignment horizontal="left" vertical="top" wrapText="1"/>
    </xf>
    <xf numFmtId="0" fontId="1" fillId="3" borderId="26" xfId="0" applyFont="1" applyFill="1" applyBorder="1" applyAlignment="1">
      <alignment horizontal="left" vertical="top" wrapText="1"/>
    </xf>
    <xf numFmtId="0" fontId="1" fillId="3" borderId="25" xfId="0" applyFont="1" applyFill="1" applyBorder="1" applyAlignment="1">
      <alignment horizontal="left" vertical="top" wrapText="1"/>
    </xf>
    <xf numFmtId="0" fontId="0" fillId="4" borderId="27" xfId="0" applyFill="1" applyBorder="1" applyAlignment="1"/>
    <xf numFmtId="0" fontId="0" fillId="0" borderId="0" xfId="0" applyFill="1" applyBorder="1" applyAlignment="1"/>
    <xf numFmtId="0" fontId="0" fillId="4" borderId="2" xfId="0" applyFill="1" applyBorder="1" applyAlignment="1" applyProtection="1">
      <alignment horizontal="center" vertical="top"/>
      <protection locked="0"/>
    </xf>
    <xf numFmtId="0" fontId="4" fillId="3" borderId="28" xfId="0" applyFont="1" applyFill="1" applyBorder="1"/>
    <xf numFmtId="0" fontId="0" fillId="3" borderId="29" xfId="0" applyFill="1" applyBorder="1" applyAlignment="1">
      <alignment horizontal="center"/>
    </xf>
    <xf numFmtId="0" fontId="0" fillId="3" borderId="29" xfId="0" applyFill="1" applyBorder="1"/>
    <xf numFmtId="0" fontId="0" fillId="3" borderId="30" xfId="0" applyFill="1" applyBorder="1" applyAlignment="1">
      <alignment wrapText="1"/>
    </xf>
    <xf numFmtId="0" fontId="4" fillId="3" borderId="31" xfId="0" applyFont="1" applyFill="1" applyBorder="1"/>
    <xf numFmtId="0" fontId="0" fillId="3" borderId="32" xfId="0" applyFill="1" applyBorder="1" applyAlignment="1">
      <alignment horizontal="center"/>
    </xf>
    <xf numFmtId="0" fontId="0" fillId="3" borderId="32" xfId="0" applyFill="1" applyBorder="1"/>
    <xf numFmtId="0" fontId="0" fillId="3" borderId="33" xfId="0" applyFill="1" applyBorder="1" applyAlignment="1">
      <alignment wrapText="1"/>
    </xf>
    <xf numFmtId="0" fontId="0" fillId="4" borderId="14" xfId="0" applyFill="1" applyBorder="1" applyAlignment="1" applyProtection="1">
      <alignment horizontal="center" vertical="top"/>
      <protection locked="0"/>
    </xf>
    <xf numFmtId="0" fontId="0" fillId="4" borderId="1" xfId="0" applyFill="1" applyBorder="1" applyAlignment="1" applyProtection="1">
      <alignment horizontal="center" vertical="top"/>
      <protection locked="0"/>
    </xf>
    <xf numFmtId="0" fontId="2" fillId="4" borderId="14" xfId="0" applyFont="1" applyFill="1" applyBorder="1" applyAlignment="1" applyProtection="1">
      <alignment horizontal="center" vertical="top"/>
      <protection locked="0"/>
    </xf>
    <xf numFmtId="9" fontId="0" fillId="4" borderId="14" xfId="0" applyNumberFormat="1" applyFill="1" applyBorder="1" applyAlignment="1" applyProtection="1">
      <alignment horizontal="center" vertical="top"/>
      <protection locked="0"/>
    </xf>
    <xf numFmtId="9" fontId="0" fillId="4" borderId="1" xfId="0" applyNumberFormat="1" applyFill="1" applyBorder="1" applyAlignment="1" applyProtection="1">
      <alignment horizontal="center" vertical="top"/>
      <protection locked="0"/>
    </xf>
    <xf numFmtId="0" fontId="0" fillId="4" borderId="11" xfId="0" applyFill="1" applyBorder="1" applyAlignment="1" applyProtection="1">
      <alignment horizontal="center" vertical="top"/>
      <protection locked="0"/>
    </xf>
    <xf numFmtId="0" fontId="0" fillId="2" borderId="14" xfId="0" applyFill="1" applyBorder="1" applyAlignment="1">
      <alignment horizontal="center"/>
    </xf>
    <xf numFmtId="164" fontId="1" fillId="3" borderId="20" xfId="0" applyNumberFormat="1" applyFont="1" applyFill="1" applyBorder="1" applyAlignment="1">
      <alignment horizontal="center" wrapText="1"/>
    </xf>
    <xf numFmtId="0" fontId="0" fillId="0" borderId="0" xfId="0" applyNumberFormat="1"/>
    <xf numFmtId="0" fontId="5" fillId="0" borderId="0" xfId="0" applyNumberFormat="1" applyFont="1"/>
    <xf numFmtId="0" fontId="1" fillId="3" borderId="34" xfId="0" applyFont="1" applyFill="1" applyBorder="1" applyAlignment="1">
      <alignment horizontal="left" vertical="top" wrapText="1"/>
    </xf>
    <xf numFmtId="0" fontId="2" fillId="2" borderId="35" xfId="0" applyFont="1" applyFill="1" applyBorder="1" applyAlignment="1">
      <alignment horizontal="left" vertical="top" wrapText="1"/>
    </xf>
    <xf numFmtId="0" fontId="2" fillId="2" borderId="36" xfId="0" applyFont="1" applyFill="1" applyBorder="1" applyAlignment="1">
      <alignment horizontal="left" vertical="top" wrapText="1"/>
    </xf>
    <xf numFmtId="9" fontId="0" fillId="2" borderId="1" xfId="0" applyNumberFormat="1" applyFill="1" applyBorder="1" applyAlignment="1">
      <alignment horizontal="center" wrapText="1"/>
    </xf>
    <xf numFmtId="0" fontId="2" fillId="2" borderId="1" xfId="0" applyFont="1" applyFill="1" applyBorder="1" applyAlignment="1">
      <alignment horizontal="left" vertical="top" wrapText="1"/>
    </xf>
    <xf numFmtId="0" fontId="8" fillId="2" borderId="8" xfId="0" applyFont="1" applyFill="1" applyBorder="1" applyAlignment="1">
      <alignment horizontal="left" vertical="top" indent="1"/>
    </xf>
    <xf numFmtId="9" fontId="8" fillId="4" borderId="1" xfId="0" applyNumberFormat="1" applyFont="1" applyFill="1" applyBorder="1" applyAlignment="1" applyProtection="1">
      <alignment horizontal="center" vertical="top"/>
      <protection locked="0"/>
    </xf>
    <xf numFmtId="0" fontId="8" fillId="2" borderId="20" xfId="0" applyFont="1" applyFill="1" applyBorder="1" applyAlignment="1">
      <alignment vertical="top"/>
    </xf>
    <xf numFmtId="0" fontId="8" fillId="2" borderId="8" xfId="0" applyFont="1" applyFill="1" applyBorder="1" applyAlignment="1">
      <alignment horizontal="left" vertical="top" indent="2"/>
    </xf>
    <xf numFmtId="0" fontId="8" fillId="4" borderId="1" xfId="0" applyFont="1" applyFill="1" applyBorder="1" applyAlignment="1" applyProtection="1">
      <alignment horizontal="center" vertical="top"/>
      <protection locked="0"/>
    </xf>
    <xf numFmtId="0" fontId="8" fillId="2" borderId="1" xfId="0" applyFont="1" applyFill="1" applyBorder="1" applyAlignment="1">
      <alignment vertical="top"/>
    </xf>
    <xf numFmtId="0" fontId="8" fillId="2" borderId="7" xfId="0" applyFont="1" applyFill="1" applyBorder="1" applyAlignment="1">
      <alignment vertical="top" wrapText="1"/>
    </xf>
    <xf numFmtId="0" fontId="8" fillId="2" borderId="7" xfId="0" applyFont="1" applyFill="1" applyBorder="1" applyAlignment="1">
      <alignment wrapText="1"/>
    </xf>
    <xf numFmtId="0" fontId="2" fillId="2" borderId="1" xfId="0" applyFont="1" applyFill="1" applyBorder="1" applyAlignment="1">
      <alignment horizontal="left" vertical="top" indent="1"/>
    </xf>
    <xf numFmtId="0" fontId="2" fillId="2" borderId="1" xfId="0" applyFont="1" applyFill="1" applyBorder="1" applyAlignment="1">
      <alignment vertical="top" wrapText="1"/>
    </xf>
    <xf numFmtId="0" fontId="8" fillId="2" borderId="17" xfId="0" applyFont="1" applyFill="1" applyBorder="1" applyAlignment="1">
      <alignment horizontal="left" vertical="top" indent="1"/>
    </xf>
    <xf numFmtId="0" fontId="8" fillId="4" borderId="18" xfId="0" applyFont="1" applyFill="1" applyBorder="1" applyAlignment="1" applyProtection="1">
      <alignment horizontal="center" vertical="top"/>
      <protection locked="0"/>
    </xf>
    <xf numFmtId="0" fontId="8" fillId="2" borderId="18" xfId="0" applyFont="1" applyFill="1" applyBorder="1" applyAlignment="1">
      <alignment vertical="top"/>
    </xf>
    <xf numFmtId="0" fontId="8" fillId="2" borderId="19" xfId="0" applyFont="1" applyFill="1" applyBorder="1" applyAlignment="1">
      <alignment vertical="top" wrapText="1"/>
    </xf>
    <xf numFmtId="0" fontId="2" fillId="2" borderId="12" xfId="0" applyFont="1" applyFill="1" applyBorder="1" applyAlignment="1">
      <alignment vertical="top" wrapText="1"/>
    </xf>
    <xf numFmtId="0" fontId="2" fillId="2" borderId="1" xfId="0" applyFont="1" applyFill="1" applyBorder="1"/>
    <xf numFmtId="9" fontId="0" fillId="2" borderId="1" xfId="0" applyNumberFormat="1" applyFill="1" applyBorder="1" applyAlignment="1">
      <alignment horizontal="center" vertical="top"/>
    </xf>
    <xf numFmtId="0" fontId="0" fillId="2" borderId="1" xfId="0" applyFill="1" applyBorder="1" applyAlignment="1">
      <alignment vertical="top" wrapText="1"/>
    </xf>
    <xf numFmtId="0" fontId="2" fillId="2" borderId="1" xfId="0" applyFont="1" applyFill="1" applyBorder="1" applyAlignment="1">
      <alignment horizontal="right" vertical="top" indent="1"/>
    </xf>
    <xf numFmtId="0" fontId="11" fillId="5" borderId="0" xfId="0" applyFont="1" applyFill="1"/>
    <xf numFmtId="0" fontId="11" fillId="5" borderId="0" xfId="0" applyFont="1" applyFill="1" applyAlignment="1">
      <alignment horizontal="center"/>
    </xf>
    <xf numFmtId="0" fontId="11" fillId="5" borderId="0" xfId="0" applyFont="1" applyFill="1" applyAlignment="1">
      <alignment wrapText="1"/>
    </xf>
    <xf numFmtId="0" fontId="8" fillId="2" borderId="22" xfId="0" applyFont="1" applyFill="1" applyBorder="1" applyAlignment="1">
      <alignment horizontal="left" vertical="top" indent="1"/>
    </xf>
    <xf numFmtId="0" fontId="8" fillId="4" borderId="16" xfId="0" applyFont="1" applyFill="1" applyBorder="1" applyAlignment="1" applyProtection="1">
      <alignment horizontal="center" vertical="top"/>
      <protection locked="0"/>
    </xf>
    <xf numFmtId="0" fontId="8" fillId="2" borderId="16" xfId="0" applyFont="1" applyFill="1" applyBorder="1" applyAlignment="1">
      <alignment vertical="top"/>
    </xf>
    <xf numFmtId="0" fontId="8" fillId="2" borderId="37" xfId="0" applyFont="1" applyFill="1" applyBorder="1" applyAlignment="1">
      <alignment vertical="top" wrapText="1"/>
    </xf>
    <xf numFmtId="0" fontId="12" fillId="2" borderId="1" xfId="0" applyFont="1" applyFill="1" applyBorder="1" applyAlignment="1">
      <alignment horizontal="left" vertical="top" indent="1"/>
    </xf>
    <xf numFmtId="0" fontId="12" fillId="4" borderId="1" xfId="0" applyFont="1" applyFill="1" applyBorder="1" applyAlignment="1" applyProtection="1">
      <alignment horizontal="center" vertical="top"/>
      <protection locked="0"/>
    </xf>
    <xf numFmtId="0" fontId="12" fillId="2" borderId="1" xfId="0" applyFont="1" applyFill="1" applyBorder="1" applyAlignment="1">
      <alignment vertical="top"/>
    </xf>
    <xf numFmtId="0" fontId="0" fillId="2" borderId="0" xfId="0" applyFill="1" applyBorder="1" applyAlignment="1">
      <alignment horizontal="left" vertical="top" indent="2"/>
    </xf>
    <xf numFmtId="0" fontId="0" fillId="4" borderId="0" xfId="0" applyFill="1" applyBorder="1" applyAlignment="1" applyProtection="1">
      <alignment horizontal="center" vertical="top"/>
      <protection locked="0"/>
    </xf>
    <xf numFmtId="0" fontId="2" fillId="2" borderId="0" xfId="0" applyFont="1" applyFill="1" applyBorder="1" applyAlignment="1">
      <alignment vertical="top"/>
    </xf>
    <xf numFmtId="0" fontId="0" fillId="2" borderId="0" xfId="0" applyFill="1" applyBorder="1" applyAlignment="1">
      <alignment vertical="top" wrapText="1"/>
    </xf>
    <xf numFmtId="0" fontId="2" fillId="2" borderId="1" xfId="0" applyFont="1" applyFill="1" applyBorder="1" applyAlignment="1">
      <alignment horizontal="left" vertical="top" indent="2"/>
    </xf>
    <xf numFmtId="165" fontId="0" fillId="2" borderId="1" xfId="1" applyNumberFormat="1" applyFont="1" applyFill="1" applyBorder="1" applyAlignment="1">
      <alignment horizontal="center"/>
    </xf>
    <xf numFmtId="43" fontId="0" fillId="0" borderId="0" xfId="0" applyNumberFormat="1"/>
    <xf numFmtId="165" fontId="4" fillId="3" borderId="5" xfId="1" applyNumberFormat="1" applyFont="1" applyFill="1" applyBorder="1" applyAlignment="1">
      <alignment horizontal="center"/>
    </xf>
    <xf numFmtId="0" fontId="1" fillId="3" borderId="24" xfId="0" applyFont="1" applyFill="1" applyBorder="1" applyAlignment="1"/>
    <xf numFmtId="0" fontId="1" fillId="3" borderId="47" xfId="0" applyFont="1" applyFill="1" applyBorder="1" applyAlignment="1">
      <alignment horizontal="center"/>
    </xf>
    <xf numFmtId="0" fontId="1" fillId="3" borderId="48" xfId="0" applyFont="1" applyFill="1" applyBorder="1" applyAlignment="1">
      <alignment horizontal="center"/>
    </xf>
    <xf numFmtId="164" fontId="1" fillId="3" borderId="7" xfId="0" applyNumberFormat="1" applyFont="1" applyFill="1" applyBorder="1" applyAlignment="1">
      <alignment horizontal="center" wrapText="1"/>
    </xf>
    <xf numFmtId="0" fontId="1" fillId="3" borderId="49" xfId="0" applyFont="1" applyFill="1" applyBorder="1" applyAlignment="1"/>
    <xf numFmtId="0" fontId="1" fillId="3" borderId="46" xfId="0" applyFont="1" applyFill="1" applyBorder="1" applyAlignment="1">
      <alignment horizontal="center"/>
    </xf>
    <xf numFmtId="0" fontId="2" fillId="2" borderId="13" xfId="0" applyFont="1" applyFill="1" applyBorder="1" applyAlignment="1">
      <alignment horizontal="left" indent="1"/>
    </xf>
    <xf numFmtId="0" fontId="2" fillId="2" borderId="15" xfId="0" applyFont="1" applyFill="1" applyBorder="1" applyAlignment="1">
      <alignment horizontal="center"/>
    </xf>
    <xf numFmtId="0" fontId="2" fillId="2" borderId="8" xfId="0" applyFont="1" applyFill="1" applyBorder="1" applyAlignment="1">
      <alignment horizontal="left" indent="1"/>
    </xf>
    <xf numFmtId="0" fontId="0" fillId="2" borderId="13" xfId="0" applyFill="1" applyBorder="1" applyAlignment="1">
      <alignment horizontal="left" indent="1"/>
    </xf>
    <xf numFmtId="0" fontId="0" fillId="2" borderId="8" xfId="0" applyFill="1" applyBorder="1" applyAlignment="1">
      <alignment horizontal="left" indent="1"/>
    </xf>
    <xf numFmtId="0" fontId="0" fillId="0" borderId="50" xfId="0" applyBorder="1"/>
    <xf numFmtId="0" fontId="0" fillId="2" borderId="8" xfId="0" applyFill="1" applyBorder="1"/>
    <xf numFmtId="0" fontId="2" fillId="2" borderId="8" xfId="0" applyFont="1" applyFill="1" applyBorder="1"/>
    <xf numFmtId="0" fontId="0" fillId="2" borderId="7" xfId="0" applyFill="1" applyBorder="1" applyAlignment="1">
      <alignment horizontal="center"/>
    </xf>
    <xf numFmtId="0" fontId="2" fillId="2" borderId="9" xfId="0" applyFont="1" applyFill="1" applyBorder="1"/>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vertical="top" wrapText="1"/>
    </xf>
    <xf numFmtId="0" fontId="6" fillId="0" borderId="0" xfId="0" applyFont="1" applyAlignment="1">
      <alignment horizontal="left" vertical="top" wrapText="1"/>
    </xf>
    <xf numFmtId="9" fontId="0" fillId="2" borderId="15" xfId="0" applyNumberFormat="1" applyFill="1" applyBorder="1" applyAlignment="1">
      <alignment horizontal="left" vertical="top" wrapText="1"/>
    </xf>
    <xf numFmtId="0" fontId="1" fillId="3" borderId="0" xfId="0" applyFont="1" applyFill="1" applyBorder="1" applyAlignment="1"/>
    <xf numFmtId="0" fontId="0" fillId="2" borderId="51" xfId="0" applyFill="1" applyBorder="1" applyAlignment="1">
      <alignment horizontal="center"/>
    </xf>
    <xf numFmtId="0" fontId="1" fillId="3" borderId="0" xfId="0" applyFont="1" applyFill="1" applyBorder="1" applyAlignment="1">
      <alignment horizontal="left"/>
    </xf>
    <xf numFmtId="0" fontId="1" fillId="3" borderId="45" xfId="0" applyFont="1" applyFill="1" applyBorder="1" applyAlignment="1">
      <alignment horizontal="left"/>
    </xf>
    <xf numFmtId="0" fontId="0" fillId="2" borderId="0" xfId="0" applyFill="1" applyBorder="1" applyAlignment="1">
      <alignment horizontal="center"/>
    </xf>
    <xf numFmtId="0" fontId="1" fillId="3" borderId="45" xfId="0" applyFont="1" applyFill="1" applyBorder="1" applyAlignment="1">
      <alignment horizontal="center"/>
    </xf>
    <xf numFmtId="0" fontId="2" fillId="2" borderId="38" xfId="0" applyFont="1" applyFill="1" applyBorder="1" applyAlignment="1">
      <alignment horizontal="left" indent="1"/>
    </xf>
    <xf numFmtId="0" fontId="2" fillId="2" borderId="1" xfId="0" applyFont="1" applyFill="1" applyBorder="1" applyAlignment="1">
      <alignment horizontal="center"/>
    </xf>
    <xf numFmtId="0" fontId="2" fillId="2" borderId="51" xfId="0" applyFont="1" applyFill="1" applyBorder="1" applyAlignment="1">
      <alignment horizontal="center"/>
    </xf>
    <xf numFmtId="0" fontId="2" fillId="2" borderId="9" xfId="0" applyFont="1" applyFill="1" applyBorder="1" applyAlignment="1">
      <alignment horizontal="left" vertical="top" indent="2"/>
    </xf>
    <xf numFmtId="0" fontId="2" fillId="2" borderId="7" xfId="0" applyFont="1" applyFill="1" applyBorder="1" applyAlignment="1">
      <alignment vertical="top" wrapText="1"/>
    </xf>
    <xf numFmtId="0" fontId="2" fillId="2" borderId="15" xfId="0" applyFont="1" applyFill="1" applyBorder="1" applyAlignment="1">
      <alignment vertical="top" wrapText="1"/>
    </xf>
    <xf numFmtId="0" fontId="6" fillId="0" borderId="0" xfId="0" applyFont="1" applyAlignment="1">
      <alignment horizontal="left" vertical="top" wrapText="1"/>
    </xf>
    <xf numFmtId="0" fontId="2" fillId="2" borderId="22" xfId="0" applyFont="1" applyFill="1" applyBorder="1"/>
    <xf numFmtId="0" fontId="0" fillId="2" borderId="16" xfId="0" applyFill="1" applyBorder="1" applyAlignment="1">
      <alignment horizontal="center"/>
    </xf>
    <xf numFmtId="0" fontId="0" fillId="2" borderId="37" xfId="0" applyFill="1" applyBorder="1" applyAlignment="1">
      <alignment horizontal="center"/>
    </xf>
    <xf numFmtId="0" fontId="2" fillId="2" borderId="7" xfId="0" applyFont="1" applyFill="1" applyBorder="1" applyAlignment="1">
      <alignment horizontal="center"/>
    </xf>
    <xf numFmtId="0" fontId="0" fillId="6" borderId="51" xfId="0" applyFill="1" applyBorder="1" applyAlignment="1">
      <alignment horizontal="center"/>
    </xf>
    <xf numFmtId="0" fontId="1" fillId="6" borderId="0" xfId="0" applyFont="1" applyFill="1" applyBorder="1" applyAlignment="1">
      <alignment horizontal="left"/>
    </xf>
    <xf numFmtId="0" fontId="1" fillId="6" borderId="45" xfId="0" applyFont="1" applyFill="1" applyBorder="1" applyAlignment="1">
      <alignment horizontal="left"/>
    </xf>
    <xf numFmtId="0" fontId="0" fillId="6" borderId="0" xfId="0" applyFill="1" applyBorder="1" applyAlignment="1">
      <alignment horizontal="center"/>
    </xf>
    <xf numFmtId="0" fontId="0" fillId="6" borderId="1" xfId="0" applyFill="1" applyBorder="1" applyAlignment="1">
      <alignment horizontal="center"/>
    </xf>
    <xf numFmtId="0" fontId="0" fillId="2" borderId="20" xfId="0" applyFill="1" applyBorder="1" applyAlignment="1">
      <alignment horizontal="center"/>
    </xf>
    <xf numFmtId="0" fontId="12" fillId="2" borderId="8" xfId="0" applyFont="1" applyFill="1" applyBorder="1" applyAlignment="1">
      <alignment horizontal="left" indent="2"/>
    </xf>
    <xf numFmtId="164" fontId="12" fillId="2" borderId="14" xfId="0" applyNumberFormat="1" applyFont="1" applyFill="1" applyBorder="1" applyAlignment="1">
      <alignment horizontal="center"/>
    </xf>
    <xf numFmtId="0" fontId="12" fillId="2" borderId="1" xfId="0" applyFont="1" applyFill="1" applyBorder="1"/>
    <xf numFmtId="9" fontId="12" fillId="2" borderId="15" xfId="0" applyNumberFormat="1" applyFont="1" applyFill="1" applyBorder="1" applyAlignment="1">
      <alignment horizontal="center" wrapText="1"/>
    </xf>
    <xf numFmtId="165" fontId="2" fillId="2" borderId="51" xfId="1" applyNumberFormat="1" applyFont="1" applyFill="1" applyBorder="1" applyAlignment="1">
      <alignment horizontal="center"/>
    </xf>
    <xf numFmtId="165" fontId="0" fillId="2" borderId="51" xfId="1" applyNumberFormat="1" applyFont="1" applyFill="1" applyBorder="1" applyAlignment="1">
      <alignment horizontal="center"/>
    </xf>
    <xf numFmtId="0" fontId="6" fillId="0" borderId="0" xfId="0" applyFont="1" applyAlignment="1">
      <alignment horizontal="left" vertical="top" wrapText="1"/>
    </xf>
    <xf numFmtId="0" fontId="1" fillId="3" borderId="38" xfId="0" applyFont="1" applyFill="1" applyBorder="1" applyAlignment="1">
      <alignment horizontal="left" vertical="top" indent="1"/>
    </xf>
    <xf numFmtId="0" fontId="1" fillId="3" borderId="39" xfId="0" applyFont="1" applyFill="1" applyBorder="1" applyAlignment="1">
      <alignment horizontal="left" vertical="top" indent="1"/>
    </xf>
    <xf numFmtId="0" fontId="1" fillId="3" borderId="40" xfId="0" applyFont="1" applyFill="1" applyBorder="1" applyAlignment="1">
      <alignment horizontal="left" vertical="top" indent="1"/>
    </xf>
    <xf numFmtId="0" fontId="4" fillId="3" borderId="4"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41" xfId="0" applyFont="1" applyFill="1" applyBorder="1" applyAlignment="1">
      <alignment horizontal="left" vertical="top"/>
    </xf>
    <xf numFmtId="0" fontId="4" fillId="3" borderId="42" xfId="0" applyFont="1" applyFill="1" applyBorder="1" applyAlignment="1">
      <alignment horizontal="left" vertical="top"/>
    </xf>
    <xf numFmtId="0" fontId="4" fillId="3" borderId="43" xfId="0" applyFont="1" applyFill="1" applyBorder="1" applyAlignment="1">
      <alignment horizontal="left" vertical="top"/>
    </xf>
    <xf numFmtId="0" fontId="4" fillId="3" borderId="31" xfId="0" applyFont="1" applyFill="1" applyBorder="1" applyAlignment="1">
      <alignment horizontal="left" vertical="top"/>
    </xf>
    <xf numFmtId="0" fontId="4" fillId="3" borderId="32" xfId="0" applyFont="1" applyFill="1" applyBorder="1" applyAlignment="1">
      <alignment horizontal="left" vertical="top"/>
    </xf>
    <xf numFmtId="0" fontId="4" fillId="3" borderId="33" xfId="0" applyFont="1" applyFill="1" applyBorder="1" applyAlignment="1">
      <alignment horizontal="left" vertical="top"/>
    </xf>
    <xf numFmtId="0" fontId="0" fillId="2" borderId="21" xfId="0" applyFill="1" applyBorder="1" applyAlignment="1">
      <alignment horizontal="left" vertical="top" wrapText="1"/>
    </xf>
    <xf numFmtId="9" fontId="0" fillId="2" borderId="37" xfId="0" applyNumberFormat="1" applyFill="1" applyBorder="1" applyAlignment="1">
      <alignment horizontal="left" vertical="top" wrapText="1"/>
    </xf>
    <xf numFmtId="9" fontId="0" fillId="2" borderId="15" xfId="0" applyNumberFormat="1" applyFill="1" applyBorder="1" applyAlignment="1">
      <alignment horizontal="left" vertical="top" wrapText="1"/>
    </xf>
    <xf numFmtId="0" fontId="9" fillId="3" borderId="44" xfId="0" applyFont="1" applyFill="1" applyBorder="1" applyAlignment="1">
      <alignment horizontal="left" vertical="top" indent="1"/>
    </xf>
    <xf numFmtId="0" fontId="9" fillId="3" borderId="45" xfId="0" applyFont="1" applyFill="1" applyBorder="1" applyAlignment="1">
      <alignment horizontal="left" vertical="top" indent="1"/>
    </xf>
    <xf numFmtId="0" fontId="9" fillId="3" borderId="46" xfId="0" applyFont="1" applyFill="1" applyBorder="1" applyAlignment="1">
      <alignment horizontal="left" vertical="top" indent="1"/>
    </xf>
    <xf numFmtId="0" fontId="9" fillId="3" borderId="38" xfId="0" applyFont="1" applyFill="1" applyBorder="1" applyAlignment="1">
      <alignment horizontal="left" vertical="top" indent="1"/>
    </xf>
    <xf numFmtId="0" fontId="9" fillId="3" borderId="39" xfId="0" applyFont="1" applyFill="1" applyBorder="1" applyAlignment="1">
      <alignment horizontal="left" vertical="top" indent="1"/>
    </xf>
    <xf numFmtId="0" fontId="9" fillId="3" borderId="40" xfId="0" applyFont="1" applyFill="1" applyBorder="1" applyAlignment="1">
      <alignment horizontal="left" vertical="top" indent="1"/>
    </xf>
    <xf numFmtId="0" fontId="1" fillId="3" borderId="38" xfId="0" applyFont="1" applyFill="1" applyBorder="1" applyAlignment="1">
      <alignment horizontal="center"/>
    </xf>
    <xf numFmtId="0" fontId="1" fillId="3" borderId="39" xfId="0" applyFont="1" applyFill="1" applyBorder="1" applyAlignment="1">
      <alignment horizontal="center"/>
    </xf>
    <xf numFmtId="0" fontId="1" fillId="3" borderId="17" xfId="0" applyFont="1" applyFill="1" applyBorder="1" applyAlignment="1">
      <alignment horizontal="left" vertical="top"/>
    </xf>
    <xf numFmtId="0" fontId="1" fillId="3" borderId="8" xfId="0" applyFont="1" applyFill="1" applyBorder="1" applyAlignment="1">
      <alignment horizontal="left" vertical="top"/>
    </xf>
    <xf numFmtId="0" fontId="1" fillId="3" borderId="38" xfId="0" applyFont="1" applyFill="1" applyBorder="1" applyAlignment="1">
      <alignment horizontal="left"/>
    </xf>
    <xf numFmtId="0" fontId="1" fillId="3" borderId="39" xfId="0" applyFont="1" applyFill="1" applyBorder="1" applyAlignment="1">
      <alignment horizontal="left"/>
    </xf>
    <xf numFmtId="0" fontId="1" fillId="3" borderId="49" xfId="0" applyFont="1" applyFill="1" applyBorder="1" applyAlignment="1">
      <alignment horizontal="left"/>
    </xf>
    <xf numFmtId="0" fontId="1" fillId="3" borderId="24" xfId="0" applyFont="1" applyFill="1" applyBorder="1" applyAlignment="1">
      <alignment horizontal="left"/>
    </xf>
  </cellXfs>
  <cellStyles count="2">
    <cellStyle name="Comma" xfId="1" builtinId="3"/>
    <cellStyle name="Normal" xfId="0" builtinId="0"/>
  </cellStyles>
  <dxfs count="2">
    <dxf>
      <fill>
        <patternFill>
          <bgColor indexed="10"/>
        </patternFill>
      </fill>
    </dxf>
    <dxf>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defaultRowHeight="13.2" x14ac:dyDescent="0.25"/>
  <cols>
    <col min="1" max="1" width="106.33203125" customWidth="1"/>
  </cols>
  <sheetData>
    <row r="1" spans="1:2" ht="15.6" x14ac:dyDescent="0.25">
      <c r="A1" s="54" t="s">
        <v>73</v>
      </c>
    </row>
    <row r="2" spans="1:2" ht="13.8" thickBot="1" x14ac:dyDescent="0.3">
      <c r="A2" s="55" t="s">
        <v>158</v>
      </c>
    </row>
    <row r="3" spans="1:2" ht="13.8" thickBot="1" x14ac:dyDescent="0.3">
      <c r="A3" s="47"/>
    </row>
    <row r="4" spans="1:2" x14ac:dyDescent="0.25">
      <c r="A4" s="56" t="s">
        <v>67</v>
      </c>
    </row>
    <row r="5" spans="1:2" x14ac:dyDescent="0.25">
      <c r="A5" s="82" t="s">
        <v>130</v>
      </c>
    </row>
    <row r="6" spans="1:2" ht="25.5" customHeight="1" x14ac:dyDescent="0.25">
      <c r="A6" s="82" t="s">
        <v>131</v>
      </c>
    </row>
    <row r="7" spans="1:2" ht="38.25" customHeight="1" x14ac:dyDescent="0.25">
      <c r="A7" s="82" t="s">
        <v>132</v>
      </c>
    </row>
    <row r="8" spans="1:2" ht="13.8" thickBot="1" x14ac:dyDescent="0.3">
      <c r="A8" s="49"/>
    </row>
    <row r="9" spans="1:2" x14ac:dyDescent="0.25">
      <c r="A9" s="78" t="s">
        <v>66</v>
      </c>
    </row>
    <row r="10" spans="1:2" ht="39.6" x14ac:dyDescent="0.25">
      <c r="A10" s="79" t="s">
        <v>133</v>
      </c>
    </row>
    <row r="11" spans="1:2" ht="23.25" customHeight="1" x14ac:dyDescent="0.25">
      <c r="A11" s="79" t="s">
        <v>134</v>
      </c>
    </row>
    <row r="12" spans="1:2" ht="26.4" x14ac:dyDescent="0.25">
      <c r="A12" s="79" t="s">
        <v>163</v>
      </c>
    </row>
    <row r="13" spans="1:2" ht="26.4" x14ac:dyDescent="0.25">
      <c r="A13" s="79" t="s">
        <v>164</v>
      </c>
    </row>
    <row r="14" spans="1:2" ht="27" thickBot="1" x14ac:dyDescent="0.3">
      <c r="A14" s="80" t="s">
        <v>135</v>
      </c>
    </row>
    <row r="15" spans="1:2" x14ac:dyDescent="0.25">
      <c r="A15" s="48"/>
    </row>
    <row r="16" spans="1:2" ht="68.25" customHeight="1" x14ac:dyDescent="0.25">
      <c r="A16" s="170" t="s">
        <v>138</v>
      </c>
      <c r="B16" s="170"/>
    </row>
    <row r="17" spans="1:1" x14ac:dyDescent="0.25">
      <c r="A17" s="48"/>
    </row>
  </sheetData>
  <mergeCells count="1">
    <mergeCell ref="A16:B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tabSelected="1" zoomScale="80" zoomScaleNormal="80" workbookViewId="0">
      <selection activeCell="G20" sqref="G20"/>
    </sheetView>
  </sheetViews>
  <sheetFormatPr defaultRowHeight="13.2" x14ac:dyDescent="0.25"/>
  <cols>
    <col min="1" max="1" width="64.33203125" customWidth="1"/>
    <col min="2" max="2" width="15.6640625" style="3" customWidth="1"/>
    <col min="3" max="3" width="15.6640625" customWidth="1"/>
    <col min="4" max="4" width="60.6640625" style="7" customWidth="1"/>
  </cols>
  <sheetData>
    <row r="1" spans="1:4" ht="15.9" customHeight="1" x14ac:dyDescent="0.3">
      <c r="A1" s="60" t="s">
        <v>73</v>
      </c>
      <c r="B1" s="61"/>
      <c r="C1" s="62"/>
      <c r="D1" s="63"/>
    </row>
    <row r="2" spans="1:4" ht="15.9" customHeight="1" thickBot="1" x14ac:dyDescent="0.35">
      <c r="A2" s="64" t="s">
        <v>159</v>
      </c>
      <c r="B2" s="65"/>
      <c r="C2" s="66"/>
      <c r="D2" s="67"/>
    </row>
    <row r="3" spans="1:4" ht="12.75" customHeight="1" thickBot="1" x14ac:dyDescent="0.3"/>
    <row r="4" spans="1:4" ht="12.75" customHeight="1" thickBot="1" x14ac:dyDescent="0.3">
      <c r="A4" s="57" t="s">
        <v>51</v>
      </c>
      <c r="B4" s="58"/>
      <c r="C4" s="58"/>
    </row>
    <row r="5" spans="1:4" ht="12.75" hidden="1" customHeight="1" x14ac:dyDescent="0.25"/>
    <row r="6" spans="1:4" ht="13.8" thickBot="1" x14ac:dyDescent="0.3"/>
    <row r="7" spans="1:4" ht="15.9" customHeight="1" thickBot="1" x14ac:dyDescent="0.3">
      <c r="A7" s="12" t="s">
        <v>47</v>
      </c>
      <c r="B7" s="13" t="s">
        <v>11</v>
      </c>
      <c r="C7" s="13" t="s">
        <v>12</v>
      </c>
      <c r="D7" s="14" t="s">
        <v>10</v>
      </c>
    </row>
    <row r="8" spans="1:4" ht="15.9" customHeight="1" thickBot="1" x14ac:dyDescent="0.3">
      <c r="A8" s="177" t="s">
        <v>2</v>
      </c>
      <c r="B8" s="178"/>
      <c r="C8" s="178"/>
      <c r="D8" s="179"/>
    </row>
    <row r="9" spans="1:4" ht="12.75" customHeight="1" x14ac:dyDescent="0.25">
      <c r="A9" s="28" t="s">
        <v>1</v>
      </c>
      <c r="B9" s="68">
        <v>300</v>
      </c>
      <c r="C9" s="27" t="s">
        <v>24</v>
      </c>
      <c r="D9" s="29" t="s">
        <v>165</v>
      </c>
    </row>
    <row r="10" spans="1:4" ht="12.75" customHeight="1" x14ac:dyDescent="0.25">
      <c r="A10" s="16" t="s">
        <v>31</v>
      </c>
      <c r="B10" s="69">
        <v>30</v>
      </c>
      <c r="C10" s="9" t="s">
        <v>32</v>
      </c>
      <c r="D10" s="15" t="s">
        <v>35</v>
      </c>
    </row>
    <row r="11" spans="1:4" ht="12.75" hidden="1" customHeight="1" thickBot="1" x14ac:dyDescent="0.3">
      <c r="A11" s="105" t="s">
        <v>71</v>
      </c>
      <c r="B11" s="106">
        <v>0</v>
      </c>
      <c r="C11" s="107" t="s">
        <v>33</v>
      </c>
      <c r="D11" s="108" t="s">
        <v>34</v>
      </c>
    </row>
    <row r="12" spans="1:4" ht="73.5" customHeight="1" x14ac:dyDescent="0.25">
      <c r="A12" s="109" t="s">
        <v>123</v>
      </c>
      <c r="B12" s="110">
        <v>1</v>
      </c>
      <c r="C12" s="111" t="s">
        <v>122</v>
      </c>
      <c r="D12" s="138" t="s">
        <v>166</v>
      </c>
    </row>
    <row r="13" spans="1:4" ht="15.9" customHeight="1" thickBot="1" x14ac:dyDescent="0.3">
      <c r="A13" s="180" t="s">
        <v>21</v>
      </c>
      <c r="B13" s="181"/>
      <c r="C13" s="181"/>
      <c r="D13" s="182"/>
    </row>
    <row r="14" spans="1:4" ht="12.75" customHeight="1" x14ac:dyDescent="0.25">
      <c r="A14" s="28" t="s">
        <v>55</v>
      </c>
      <c r="B14" s="70">
        <v>6000</v>
      </c>
      <c r="C14" s="37" t="s">
        <v>56</v>
      </c>
      <c r="D14" s="38" t="s">
        <v>69</v>
      </c>
    </row>
    <row r="15" spans="1:4" ht="12.75" customHeight="1" x14ac:dyDescent="0.25">
      <c r="A15" s="28" t="s">
        <v>57</v>
      </c>
      <c r="B15" s="70">
        <v>30</v>
      </c>
      <c r="C15" s="37" t="s">
        <v>25</v>
      </c>
      <c r="D15" s="38"/>
    </row>
    <row r="16" spans="1:4" ht="12.75" customHeight="1" x14ac:dyDescent="0.25">
      <c r="A16" s="28" t="s">
        <v>44</v>
      </c>
      <c r="B16" s="36">
        <f>IF(B14&gt;0,(3600*B9)/B14,0)</f>
        <v>180</v>
      </c>
      <c r="C16" s="27" t="s">
        <v>25</v>
      </c>
      <c r="D16" s="29"/>
    </row>
    <row r="17" spans="1:9" ht="12.75" customHeight="1" thickBot="1" x14ac:dyDescent="0.3">
      <c r="A17" s="17" t="s">
        <v>58</v>
      </c>
      <c r="B17" s="46">
        <f>IF((B15+Average_Call_Duration_v901)&gt;0,B9/(B15+Average_Call_Duration_v901),0)</f>
        <v>1.4285714285714286</v>
      </c>
      <c r="C17" s="10" t="s">
        <v>45</v>
      </c>
      <c r="D17" s="34" t="s">
        <v>53</v>
      </c>
    </row>
    <row r="18" spans="1:9" ht="15.9" customHeight="1" thickBot="1" x14ac:dyDescent="0.3">
      <c r="A18" s="177" t="s">
        <v>40</v>
      </c>
      <c r="B18" s="178"/>
      <c r="C18" s="178"/>
      <c r="D18" s="179"/>
      <c r="H18" s="76"/>
      <c r="I18" s="76"/>
    </row>
    <row r="19" spans="1:9" ht="12.75" customHeight="1" x14ac:dyDescent="0.25">
      <c r="A19" s="26" t="s">
        <v>3</v>
      </c>
      <c r="B19" s="71">
        <v>0.3</v>
      </c>
      <c r="C19" s="27" t="s">
        <v>36</v>
      </c>
      <c r="D19" s="183" t="s">
        <v>37</v>
      </c>
      <c r="H19" s="76"/>
      <c r="I19" s="76"/>
    </row>
    <row r="20" spans="1:9" ht="12.75" customHeight="1" x14ac:dyDescent="0.25">
      <c r="A20" s="19" t="s">
        <v>4</v>
      </c>
      <c r="B20" s="72">
        <v>0.3</v>
      </c>
      <c r="C20" s="9" t="s">
        <v>36</v>
      </c>
      <c r="D20" s="183"/>
      <c r="H20" s="76"/>
      <c r="I20" s="76"/>
    </row>
    <row r="21" spans="1:9" ht="12.75" hidden="1" customHeight="1" x14ac:dyDescent="0.25">
      <c r="A21" s="83" t="s">
        <v>72</v>
      </c>
      <c r="B21" s="84">
        <v>0</v>
      </c>
      <c r="C21" s="85" t="s">
        <v>36</v>
      </c>
      <c r="D21" s="184" t="s">
        <v>38</v>
      </c>
      <c r="H21" s="76"/>
      <c r="I21" s="76"/>
    </row>
    <row r="22" spans="1:9" ht="12.75" customHeight="1" x14ac:dyDescent="0.25">
      <c r="A22" s="19" t="s">
        <v>5</v>
      </c>
      <c r="B22" s="72">
        <v>0.1</v>
      </c>
      <c r="C22" s="35" t="s">
        <v>36</v>
      </c>
      <c r="D22" s="185"/>
      <c r="H22" s="76"/>
      <c r="I22" s="76"/>
    </row>
    <row r="23" spans="1:9" ht="12.75" hidden="1" customHeight="1" x14ac:dyDescent="0.25">
      <c r="A23" s="16" t="s">
        <v>154</v>
      </c>
      <c r="B23" s="72">
        <v>0</v>
      </c>
      <c r="C23" s="35" t="s">
        <v>36</v>
      </c>
      <c r="D23" s="140"/>
      <c r="H23" s="76"/>
      <c r="I23" s="76"/>
    </row>
    <row r="24" spans="1:9" ht="12.75" customHeight="1" x14ac:dyDescent="0.25">
      <c r="A24" s="19" t="s">
        <v>6</v>
      </c>
      <c r="B24" s="72">
        <v>0.3</v>
      </c>
      <c r="C24" s="9" t="s">
        <v>36</v>
      </c>
      <c r="D24" s="29" t="s">
        <v>39</v>
      </c>
      <c r="H24" s="76"/>
      <c r="I24" s="76"/>
    </row>
    <row r="25" spans="1:9" ht="12.75" customHeight="1" x14ac:dyDescent="0.25">
      <c r="A25" s="101" t="s">
        <v>7</v>
      </c>
      <c r="B25" s="99">
        <f>SUM(B19:B24)</f>
        <v>1</v>
      </c>
      <c r="C25" s="9" t="s">
        <v>36</v>
      </c>
      <c r="D25" s="100" t="s">
        <v>41</v>
      </c>
      <c r="H25" s="76"/>
      <c r="I25" s="76"/>
    </row>
    <row r="26" spans="1:9" ht="12.75" customHeight="1" x14ac:dyDescent="0.25">
      <c r="A26" s="28" t="s">
        <v>110</v>
      </c>
      <c r="B26" s="71">
        <v>0.1</v>
      </c>
      <c r="C26" s="27" t="s">
        <v>36</v>
      </c>
      <c r="D26" s="29"/>
      <c r="H26" s="76"/>
      <c r="I26" s="76"/>
    </row>
    <row r="27" spans="1:9" ht="12.75" customHeight="1" x14ac:dyDescent="0.25">
      <c r="A27" s="28" t="s">
        <v>152</v>
      </c>
      <c r="B27" s="71">
        <v>0.05</v>
      </c>
      <c r="C27" s="27" t="s">
        <v>36</v>
      </c>
      <c r="D27" s="152" t="s">
        <v>156</v>
      </c>
      <c r="H27" s="76"/>
      <c r="I27" s="76"/>
    </row>
    <row r="28" spans="1:9" ht="12.75" customHeight="1" thickBot="1" x14ac:dyDescent="0.3">
      <c r="A28" s="28" t="s">
        <v>153</v>
      </c>
      <c r="B28" s="71">
        <v>0.05</v>
      </c>
      <c r="C28" s="27" t="s">
        <v>36</v>
      </c>
      <c r="D28" s="152" t="s">
        <v>157</v>
      </c>
      <c r="H28" s="76"/>
      <c r="I28" s="76"/>
    </row>
    <row r="29" spans="1:9" ht="15.9" customHeight="1" thickBot="1" x14ac:dyDescent="0.3">
      <c r="A29" s="177" t="s">
        <v>167</v>
      </c>
      <c r="B29" s="178"/>
      <c r="C29" s="178"/>
      <c r="D29" s="179"/>
      <c r="H29" s="76"/>
      <c r="I29" s="76"/>
    </row>
    <row r="30" spans="1:9" ht="12.75" hidden="1" customHeight="1" x14ac:dyDescent="0.25">
      <c r="A30" s="93" t="s">
        <v>83</v>
      </c>
      <c r="B30" s="94">
        <v>5</v>
      </c>
      <c r="C30" s="95" t="s">
        <v>9</v>
      </c>
      <c r="D30" s="96" t="s">
        <v>50</v>
      </c>
      <c r="H30" s="76"/>
      <c r="I30" s="76"/>
    </row>
    <row r="31" spans="1:9" ht="12.75" customHeight="1" x14ac:dyDescent="0.25">
      <c r="A31" s="91" t="s">
        <v>81</v>
      </c>
      <c r="B31" s="69">
        <v>30</v>
      </c>
      <c r="C31" s="20" t="s">
        <v>24</v>
      </c>
      <c r="D31" s="92" t="s">
        <v>116</v>
      </c>
      <c r="H31" s="76"/>
      <c r="I31" s="76"/>
    </row>
    <row r="32" spans="1:9" ht="12.75" hidden="1" customHeight="1" thickBot="1" x14ac:dyDescent="0.3">
      <c r="A32" s="24" t="s">
        <v>169</v>
      </c>
      <c r="B32" s="73">
        <v>0</v>
      </c>
      <c r="C32" s="25" t="s">
        <v>9</v>
      </c>
      <c r="D32" s="97" t="s">
        <v>115</v>
      </c>
      <c r="H32" s="76"/>
      <c r="I32" s="76"/>
    </row>
    <row r="33" spans="1:9" ht="12.75" hidden="1" customHeight="1" x14ac:dyDescent="0.25">
      <c r="A33" s="186" t="s">
        <v>78</v>
      </c>
      <c r="B33" s="187"/>
      <c r="C33" s="187"/>
      <c r="D33" s="188"/>
      <c r="H33" s="76"/>
      <c r="I33" s="76"/>
    </row>
    <row r="34" spans="1:9" ht="12.75" hidden="1" customHeight="1" x14ac:dyDescent="0.25">
      <c r="A34" s="86" t="s">
        <v>74</v>
      </c>
      <c r="B34" s="87">
        <v>17</v>
      </c>
      <c r="C34" s="88" t="s">
        <v>26</v>
      </c>
      <c r="D34" s="89" t="s">
        <v>68</v>
      </c>
      <c r="H34" s="76"/>
      <c r="I34" s="76"/>
    </row>
    <row r="35" spans="1:9" ht="12.75" hidden="1" customHeight="1" x14ac:dyDescent="0.25">
      <c r="A35" s="86" t="s">
        <v>75</v>
      </c>
      <c r="B35" s="87">
        <v>10</v>
      </c>
      <c r="C35" s="88" t="s">
        <v>25</v>
      </c>
      <c r="D35" s="90" t="s">
        <v>42</v>
      </c>
      <c r="H35" s="76"/>
      <c r="I35" s="76"/>
    </row>
    <row r="36" spans="1:9" ht="12.75" hidden="1" customHeight="1" x14ac:dyDescent="0.25">
      <c r="A36" s="189" t="s">
        <v>79</v>
      </c>
      <c r="B36" s="190"/>
      <c r="C36" s="190"/>
      <c r="D36" s="191"/>
      <c r="H36" s="76"/>
      <c r="I36" s="76"/>
    </row>
    <row r="37" spans="1:9" ht="12.75" hidden="1" customHeight="1" x14ac:dyDescent="0.25">
      <c r="A37" s="86" t="s">
        <v>76</v>
      </c>
      <c r="B37" s="87">
        <v>6</v>
      </c>
      <c r="C37" s="88" t="s">
        <v>26</v>
      </c>
      <c r="D37" s="89" t="s">
        <v>30</v>
      </c>
      <c r="H37" s="76"/>
      <c r="I37" s="76"/>
    </row>
    <row r="38" spans="1:9" ht="12.75" hidden="1" customHeight="1" x14ac:dyDescent="0.25">
      <c r="A38" s="86" t="s">
        <v>77</v>
      </c>
      <c r="B38" s="87" t="e">
        <f>Average_Call_Duration_v801</f>
        <v>#NAME?</v>
      </c>
      <c r="C38" s="88" t="s">
        <v>25</v>
      </c>
      <c r="D38" s="89" t="s">
        <v>46</v>
      </c>
      <c r="H38" s="76"/>
      <c r="I38" s="76"/>
    </row>
    <row r="39" spans="1:9" ht="12.75" hidden="1" customHeight="1" thickBot="1" x14ac:dyDescent="0.3">
      <c r="A39" s="24" t="s">
        <v>168</v>
      </c>
      <c r="B39" s="73">
        <v>0</v>
      </c>
      <c r="C39" s="25" t="s">
        <v>9</v>
      </c>
      <c r="D39" s="97"/>
      <c r="H39" s="76"/>
      <c r="I39" s="76"/>
    </row>
    <row r="40" spans="1:9" ht="12.75" customHeight="1" x14ac:dyDescent="0.25">
      <c r="A40" s="171" t="s">
        <v>22</v>
      </c>
      <c r="B40" s="172"/>
      <c r="C40" s="172"/>
      <c r="D40" s="173"/>
      <c r="H40" s="76"/>
      <c r="I40" s="76"/>
    </row>
    <row r="41" spans="1:9" ht="12.75" customHeight="1" x14ac:dyDescent="0.25">
      <c r="A41" s="22" t="s">
        <v>20</v>
      </c>
      <c r="B41" s="69">
        <v>1</v>
      </c>
      <c r="C41" s="20" t="s">
        <v>13</v>
      </c>
      <c r="D41" s="15" t="s">
        <v>48</v>
      </c>
      <c r="H41" s="76"/>
      <c r="I41" s="76"/>
    </row>
    <row r="42" spans="1:9" ht="12.75" customHeight="1" x14ac:dyDescent="0.25">
      <c r="A42" s="22" t="s">
        <v>49</v>
      </c>
      <c r="B42" s="69">
        <v>640</v>
      </c>
      <c r="C42" s="20" t="s">
        <v>14</v>
      </c>
      <c r="D42" s="15" t="s">
        <v>52</v>
      </c>
      <c r="H42" s="76"/>
      <c r="I42" s="76"/>
    </row>
    <row r="43" spans="1:9" ht="12.75" customHeight="1" x14ac:dyDescent="0.25">
      <c r="A43" s="22" t="s">
        <v>59</v>
      </c>
      <c r="B43" s="69">
        <v>1970</v>
      </c>
      <c r="C43" s="20" t="s">
        <v>14</v>
      </c>
      <c r="D43" s="15" t="s">
        <v>54</v>
      </c>
      <c r="H43" s="76"/>
      <c r="I43" s="76"/>
    </row>
    <row r="44" spans="1:9" ht="12.75" customHeight="1" x14ac:dyDescent="0.25">
      <c r="A44" s="171" t="s">
        <v>23</v>
      </c>
      <c r="B44" s="172"/>
      <c r="C44" s="172"/>
      <c r="D44" s="173"/>
      <c r="H44" s="76"/>
      <c r="I44" s="76"/>
    </row>
    <row r="45" spans="1:9" ht="12.75" customHeight="1" thickBot="1" x14ac:dyDescent="0.3">
      <c r="A45" s="150" t="s">
        <v>151</v>
      </c>
      <c r="B45" s="59">
        <v>2</v>
      </c>
      <c r="C45" s="20" t="s">
        <v>13</v>
      </c>
      <c r="D45" s="151" t="s">
        <v>150</v>
      </c>
      <c r="H45" s="76"/>
      <c r="I45" s="76"/>
    </row>
    <row r="46" spans="1:9" ht="12.75" customHeight="1" thickBot="1" x14ac:dyDescent="0.3">
      <c r="A46" s="23" t="s">
        <v>60</v>
      </c>
      <c r="B46" s="59">
        <v>100</v>
      </c>
      <c r="C46" s="21" t="s">
        <v>14</v>
      </c>
      <c r="D46" s="11" t="s">
        <v>70</v>
      </c>
      <c r="H46" s="76"/>
      <c r="I46" s="76"/>
    </row>
    <row r="47" spans="1:9" ht="12.75" customHeight="1" x14ac:dyDescent="0.25">
      <c r="A47" s="112"/>
      <c r="B47" s="113"/>
      <c r="C47" s="114"/>
      <c r="D47" s="115"/>
      <c r="F47" s="76"/>
      <c r="H47" s="76"/>
      <c r="I47" s="76"/>
    </row>
    <row r="48" spans="1:9" ht="26.25" customHeight="1" x14ac:dyDescent="0.3">
      <c r="A48" s="102" t="s">
        <v>145</v>
      </c>
      <c r="B48" s="103"/>
      <c r="C48" s="102"/>
      <c r="D48" s="104"/>
      <c r="F48" s="76"/>
    </row>
    <row r="49" spans="1:9" ht="12.75" customHeight="1" x14ac:dyDescent="0.25">
      <c r="A49" s="116" t="s">
        <v>124</v>
      </c>
      <c r="B49" s="117">
        <f>((Number_of_Agents*'BW Data'!E5)/(Max_Login_Time_All_Agents*60))*kbps*'BW Data'!E31</f>
        <v>106319.876</v>
      </c>
      <c r="C49" s="6" t="s">
        <v>8</v>
      </c>
      <c r="D49" s="81"/>
      <c r="F49" s="76"/>
      <c r="H49" s="76"/>
      <c r="I49" s="76"/>
    </row>
    <row r="50" spans="1:9" ht="12.75" customHeight="1" x14ac:dyDescent="0.25">
      <c r="A50" s="116" t="s">
        <v>125</v>
      </c>
      <c r="B50" s="117">
        <f>((Number_of_Agents*'BW Data'!E6)/(Max_Login_Time_All_Agents*60))*kbps*'BW Data'!E31</f>
        <v>7188.7920000000004</v>
      </c>
      <c r="C50" s="6" t="s">
        <v>8</v>
      </c>
      <c r="D50" s="100"/>
      <c r="F50" s="76"/>
      <c r="H50" s="118"/>
      <c r="I50" s="76"/>
    </row>
    <row r="51" spans="1:9" ht="12.75" customHeight="1" x14ac:dyDescent="0.25">
      <c r="A51" s="116" t="s">
        <v>126</v>
      </c>
      <c r="B51" s="117">
        <f>((Number_of_Supervisors*'BW Data'!E7)/(Max_Login_Time_All_Agents*60))*kbps*'BW Data'!E31</f>
        <v>13414.1072</v>
      </c>
      <c r="C51" s="6" t="s">
        <v>8</v>
      </c>
      <c r="D51" s="100"/>
      <c r="F51" s="76"/>
      <c r="H51" s="118"/>
      <c r="I51" s="76"/>
    </row>
    <row r="52" spans="1:9" ht="12.75" customHeight="1" thickBot="1" x14ac:dyDescent="0.3">
      <c r="A52" s="116" t="s">
        <v>127</v>
      </c>
      <c r="B52" s="117">
        <f>((Number_of_Supervisors*'BW Data'!E8)/(Max_Login_Time_All_Agents*60))*kbps*'BW Data'!E31</f>
        <v>1731.9224000000002</v>
      </c>
      <c r="C52" s="6" t="s">
        <v>8</v>
      </c>
      <c r="D52" s="100"/>
      <c r="F52" s="76"/>
      <c r="H52" s="76"/>
      <c r="I52" s="76"/>
    </row>
    <row r="53" spans="1:9" s="18" customFormat="1" ht="15.9" customHeight="1" thickBot="1" x14ac:dyDescent="0.35">
      <c r="A53" s="50" t="s">
        <v>129</v>
      </c>
      <c r="B53" s="119">
        <f>B49+B51</f>
        <v>119733.9832</v>
      </c>
      <c r="C53" s="52" t="s">
        <v>8</v>
      </c>
      <c r="D53" s="53"/>
      <c r="F53" s="76"/>
      <c r="H53" s="77"/>
      <c r="I53" s="77"/>
    </row>
    <row r="54" spans="1:9" s="18" customFormat="1" ht="15.9" customHeight="1" thickBot="1" x14ac:dyDescent="0.35">
      <c r="A54" s="50" t="s">
        <v>128</v>
      </c>
      <c r="B54" s="119">
        <f>B50+B52</f>
        <v>8920.7144000000008</v>
      </c>
      <c r="C54" s="52" t="s">
        <v>8</v>
      </c>
      <c r="D54" s="53"/>
      <c r="F54" s="76"/>
      <c r="H54" s="77"/>
      <c r="I54" s="77"/>
    </row>
    <row r="55" spans="1:9" ht="12.75" customHeight="1" x14ac:dyDescent="0.25">
      <c r="A55" s="2"/>
      <c r="C55" s="4"/>
      <c r="F55" s="76"/>
      <c r="H55" s="76"/>
      <c r="I55" s="76"/>
    </row>
    <row r="56" spans="1:9" ht="22.5" customHeight="1" thickBot="1" x14ac:dyDescent="0.35">
      <c r="A56" s="102" t="s">
        <v>146</v>
      </c>
      <c r="B56" s="103"/>
      <c r="C56" s="102"/>
      <c r="D56" s="104"/>
      <c r="F56" s="76"/>
    </row>
    <row r="57" spans="1:9" s="18" customFormat="1" ht="15.9" customHeight="1" thickBot="1" x14ac:dyDescent="0.35">
      <c r="A57" s="174" t="s">
        <v>80</v>
      </c>
      <c r="B57" s="175"/>
      <c r="C57" s="175"/>
      <c r="D57" s="176"/>
      <c r="H57" s="77"/>
      <c r="I57" s="77"/>
    </row>
    <row r="58" spans="1:9" ht="12.75" customHeight="1" x14ac:dyDescent="0.25">
      <c r="A58" s="171" t="s">
        <v>112</v>
      </c>
      <c r="B58" s="172"/>
      <c r="C58" s="172"/>
      <c r="D58" s="173"/>
      <c r="H58" s="76"/>
      <c r="I58" s="76"/>
    </row>
    <row r="59" spans="1:9" ht="12.75" hidden="1" customHeight="1" x14ac:dyDescent="0.25">
      <c r="A59" s="42" t="s">
        <v>82</v>
      </c>
      <c r="B59" s="30">
        <f>((('BW Data'!E10+('BW Data'!E11*Average_number_of_Skill_Groups_per_Supervisor))*Number_of_Supervisors)/Skill_Group_Refresh_Rate)*kbps*Bandwidth_Confidence_Factor_v9</f>
        <v>94.09920000000001</v>
      </c>
      <c r="C59" s="31" t="s">
        <v>8</v>
      </c>
      <c r="D59" s="32">
        <f>IF(B$80&gt;0,B59/B$80,0)</f>
        <v>2.4707540059638891E-2</v>
      </c>
      <c r="H59" s="76"/>
      <c r="I59" s="76"/>
    </row>
    <row r="60" spans="1:9" ht="12.75" customHeight="1" x14ac:dyDescent="0.25">
      <c r="A60" s="43" t="s">
        <v>84</v>
      </c>
      <c r="B60" s="8">
        <f>(IF(Agent_Call_Wrap_Up_Time&gt;0,Avg_Agent_State_Changes_Per_Call_Wrap,Avg_Agent_State_Changes_Per_Call_NoWrap)*'BW Data'!E27*(Average_number_of_agents_per_Team/(Agent_Call_Wrap_Up_Time+Average_Call_Duration))*Number_of_Supervisors*kbps*Bandwidth_Confidence_Factor_v9)</f>
        <v>1764.3154285714284</v>
      </c>
      <c r="C60" s="6" t="s">
        <v>8</v>
      </c>
      <c r="D60" s="32">
        <f>IF(B$80&gt;0,B60/B$80,0)</f>
        <v>0.46325467303938311</v>
      </c>
      <c r="H60" s="76"/>
      <c r="I60" s="76"/>
    </row>
    <row r="61" spans="1:9" ht="12.75" customHeight="1" x14ac:dyDescent="0.25">
      <c r="A61" s="43" t="s">
        <v>147</v>
      </c>
      <c r="B61" s="8">
        <f>IF(Number_of_Supervisors&gt;0,((Calls_Per_Second * Percentage_of_BargedCalls) * 'BW Data'!E28) * kbps * Bandwidth_Confidence_Factor_v9,0)</f>
        <v>51.084057142857155</v>
      </c>
      <c r="C61" s="6" t="s">
        <v>8</v>
      </c>
      <c r="D61" s="32">
        <f>IF(B$80&gt;0,B61/B$80,0)</f>
        <v>1.3413093716694991E-2</v>
      </c>
      <c r="H61" s="76"/>
      <c r="I61" s="76"/>
    </row>
    <row r="62" spans="1:9" ht="12.75" customHeight="1" x14ac:dyDescent="0.25">
      <c r="A62" s="43" t="s">
        <v>148</v>
      </c>
      <c r="B62" s="8">
        <f>IF(Number_of_Supervisors&gt;0,((Calls_Per_Second * Percentage_of_InterceptedCalls) * 'BW Data'!E29) * kbps * Bandwidth_Confidence_Factor_v9,0)</f>
        <v>9.7514857142857156</v>
      </c>
      <c r="C62" s="6" t="s">
        <v>8</v>
      </c>
      <c r="D62" s="32">
        <f>IF(B$80&gt;0,B62/B$80,0)</f>
        <v>2.5604386001869374E-3</v>
      </c>
      <c r="H62" s="76"/>
      <c r="I62" s="76"/>
    </row>
    <row r="63" spans="1:9" ht="12.75" customHeight="1" x14ac:dyDescent="0.25">
      <c r="A63" s="43" t="s">
        <v>111</v>
      </c>
      <c r="B63" s="8">
        <f>IF(Number_of_Supervisors&gt;0,((Calls_Per_Second * Percentage_Calls_Silently_Monitored) * 'BW Data'!E26) * kbps * Bandwidth_Confidence_Factor_v9,0)</f>
        <v>88.067200000000028</v>
      </c>
      <c r="C63" s="6" t="s">
        <v>8</v>
      </c>
      <c r="D63" s="32">
        <f>IF(B$80&gt;0,B63/B$80,0)</f>
        <v>2.3123723389149226E-2</v>
      </c>
      <c r="F63" s="76"/>
      <c r="H63" s="76"/>
      <c r="I63" s="76"/>
    </row>
    <row r="64" spans="1:9" ht="12.75" customHeight="1" x14ac:dyDescent="0.25">
      <c r="A64" s="171" t="s">
        <v>113</v>
      </c>
      <c r="B64" s="172"/>
      <c r="C64" s="172"/>
      <c r="D64" s="173"/>
      <c r="F64" s="76"/>
      <c r="H64" s="76"/>
      <c r="I64" s="76"/>
    </row>
    <row r="65" spans="1:9" ht="12.75" customHeight="1" x14ac:dyDescent="0.25">
      <c r="A65" s="44" t="s">
        <v>29</v>
      </c>
      <c r="B65" s="8">
        <f>(((Calls_Per_Second*Percentage_of_Incoming_Straight_Calls) * 'BW Data'!E13) + ((Calls_Per_Second*Percentage_of_Outgoing_Straight_Calls) * 'BW Data'!E14)) * kbps * Bandwidth_Confidence_Factor_v9</f>
        <v>268.01245714285716</v>
      </c>
      <c r="C65" s="6" t="s">
        <v>8</v>
      </c>
      <c r="D65" s="32">
        <f t="shared" ref="D65:D79" si="0">IF(B$80&gt;0,B65/B$80,0)</f>
        <v>7.0371783408779184E-2</v>
      </c>
      <c r="F65" s="76"/>
      <c r="H65" s="76"/>
      <c r="I65" s="76"/>
    </row>
    <row r="66" spans="1:9" ht="12.75" hidden="1" customHeight="1" x14ac:dyDescent="0.25">
      <c r="A66" s="164" t="s">
        <v>162</v>
      </c>
      <c r="B66" s="165">
        <f>((Calls_Per_Second*Percentage_of_SingleStep_Transfer_Calls)*'BW Data'!E17*kbps*Bandwidth_Confidence_Factor_v9)</f>
        <v>0</v>
      </c>
      <c r="C66" s="166" t="s">
        <v>8</v>
      </c>
      <c r="D66" s="167">
        <f t="shared" si="0"/>
        <v>0</v>
      </c>
      <c r="F66" s="76"/>
      <c r="H66" s="76"/>
      <c r="I66" s="76"/>
    </row>
    <row r="67" spans="1:9" ht="12.75" customHeight="1" x14ac:dyDescent="0.25">
      <c r="A67" s="44" t="s">
        <v>27</v>
      </c>
      <c r="B67" s="8">
        <f>((Calls_Per_Second * Percentage_of_Consultative_Transfer_Calls) * 'BW Data'!E15) * kbps * Bandwidth_Confidence_Factor_v9</f>
        <v>95.090171428571452</v>
      </c>
      <c r="C67" s="6" t="s">
        <v>8</v>
      </c>
      <c r="D67" s="32">
        <f t="shared" si="0"/>
        <v>2.4967738512647913E-2</v>
      </c>
      <c r="F67" s="76"/>
      <c r="H67" s="76"/>
      <c r="I67" s="76"/>
    </row>
    <row r="68" spans="1:9" ht="12.75" customHeight="1" x14ac:dyDescent="0.25">
      <c r="A68" s="44" t="s">
        <v>28</v>
      </c>
      <c r="B68" s="8">
        <f>((Calls_Per_Second* Percentage_of_Consultative_Conference_Calls) * 'BW Data'!E16) * kbps * Bandwidth_Confidence_Factor_v9</f>
        <v>441.13680000000005</v>
      </c>
      <c r="C68" s="6" t="s">
        <v>8</v>
      </c>
      <c r="D68" s="32">
        <f t="shared" si="0"/>
        <v>0.11582888226234558</v>
      </c>
      <c r="F68" s="76"/>
      <c r="H68" s="76"/>
      <c r="I68" s="76"/>
    </row>
    <row r="69" spans="1:9" ht="12.75" customHeight="1" x14ac:dyDescent="0.25">
      <c r="A69" s="43" t="s">
        <v>91</v>
      </c>
      <c r="B69" s="8">
        <f>IF(Agent_Call_Wrap_Up_Time&gt;0,Calls_Per_Second*'BW Data'!E18 * kbps * Bandwidth_Confidence_Factor_v9,0)</f>
        <v>679.75885714285721</v>
      </c>
      <c r="C69" s="98" t="s">
        <v>8</v>
      </c>
      <c r="D69" s="32">
        <f t="shared" si="0"/>
        <v>0.17848365548008371</v>
      </c>
      <c r="F69" s="76"/>
      <c r="H69" s="76"/>
      <c r="I69" s="76"/>
    </row>
    <row r="70" spans="1:9" ht="12.75" customHeight="1" x14ac:dyDescent="0.25">
      <c r="A70" s="43" t="s">
        <v>107</v>
      </c>
      <c r="B70" s="8">
        <f>IF(Number_of_Configured_ECC_variables&gt;0,(Sum_of_all_ECC_Variable_Values+Sum_of_all_ECC_Variable_Names+(Number_of_Configured_ECC_variables*'BW Data'!E21))*Avg_Number_Dialog_Events_Per_IncomingCall*Percentage_of_Incoming_Straight_Calls*Calls_Per_Second*kbps*Bandwidth_Confidence_Factor_v9,0)</f>
        <v>36.530742857142855</v>
      </c>
      <c r="C70" s="6" t="s">
        <v>8</v>
      </c>
      <c r="D70" s="32">
        <f t="shared" si="0"/>
        <v>9.5918434221675033E-3</v>
      </c>
      <c r="F70" s="76"/>
      <c r="H70" s="76"/>
      <c r="I70" s="76"/>
    </row>
    <row r="71" spans="1:9" ht="12.75" customHeight="1" x14ac:dyDescent="0.25">
      <c r="A71" s="43" t="s">
        <v>114</v>
      </c>
      <c r="B71" s="8">
        <f>IF(Number_of_Configured_ECC_variables&gt;0,(Sum_of_all_ECC_Variable_Values+Sum_of_all_ECC_Variable_Names+(Number_of_Configured_ECC_variables*'BW Data'!E21))*Avg_Number_Dialog_Events_Per_OutCall*Percentage_of_Outgoing_Straight_Calls*Calls_Per_Second*kbps*Bandwidth_Confidence_Factor_v9,0)</f>
        <v>97.415314285714288</v>
      </c>
      <c r="C71" s="6" t="s">
        <v>8</v>
      </c>
      <c r="D71" s="32">
        <f t="shared" si="0"/>
        <v>2.5578249125780012E-2</v>
      </c>
      <c r="F71" s="76"/>
      <c r="H71" s="76"/>
      <c r="I71" s="76"/>
    </row>
    <row r="72" spans="1:9" ht="12.75" customHeight="1" x14ac:dyDescent="0.25">
      <c r="A72" s="43" t="s">
        <v>108</v>
      </c>
      <c r="B72" s="8">
        <f>IF(Number_of_Configured_ECC_variables&gt;0,(Sum_of_all_ECC_Variable_Values+Sum_of_all_ECC_Variable_Names+(Number_of_Configured_ECC_variables*'BW Data'!E21))*Avg_Number_Dialog_Events_Per_ConfCall*Percentage_of_Consultative_Conference_Calls*Calls_Per_Second*kbps*Bandwidth_Confidence_Factor_v9,0)</f>
        <v>182.6537142857143</v>
      </c>
      <c r="C72" s="6" t="s">
        <v>8</v>
      </c>
      <c r="D72" s="32">
        <f t="shared" si="0"/>
        <v>4.7959217110837525E-2</v>
      </c>
      <c r="F72" s="76"/>
      <c r="H72" s="76"/>
      <c r="I72" s="76"/>
    </row>
    <row r="73" spans="1:9" ht="12.75" customHeight="1" x14ac:dyDescent="0.25">
      <c r="A73" s="43" t="s">
        <v>109</v>
      </c>
      <c r="B73" s="8">
        <f>IF(Number_of_Configured_ECC_variables&gt;0,(Sum_of_all_ECC_Variable_Values+Sum_of_all_ECC_Variable_Names+(Number_of_Configured_ECC_variables*'BW Data'!E21))*Avg_Number_Dialog_Events_Per_XferCall*Percentage_of_Consultative_Transfer_Calls*Calls_Per_Second*kbps*Bandwidth_Confidence_Factor_v9,0)</f>
        <v>48.707657142857144</v>
      </c>
      <c r="C73" s="6" t="s">
        <v>8</v>
      </c>
      <c r="D73" s="32">
        <f t="shared" si="0"/>
        <v>1.2789124562890006E-2</v>
      </c>
      <c r="F73" s="76"/>
      <c r="H73" s="76"/>
      <c r="I73" s="76"/>
    </row>
    <row r="74" spans="1:9" ht="12" customHeight="1" x14ac:dyDescent="0.25">
      <c r="A74" s="43" t="s">
        <v>103</v>
      </c>
      <c r="B74" s="8">
        <f>(Sum_of_all_Call_Variable_Values+(Number_of_Configured_Call_variables*'BW Data'!E24))*Avg_Number_Dialog_Events_Per_IncomingCall*Percentage_of_Incoming_Straight_Calls*Calls_Per_Second*kbps*Bandwidth_Confidence_Factor_v9</f>
        <v>4.5997714285714277</v>
      </c>
      <c r="C74" s="6" t="s">
        <v>8</v>
      </c>
      <c r="D74" s="32">
        <f t="shared" si="0"/>
        <v>1.2077577369054248E-3</v>
      </c>
      <c r="F74" s="76"/>
      <c r="H74" s="76"/>
      <c r="I74" s="76"/>
    </row>
    <row r="75" spans="1:9" ht="12.75" customHeight="1" x14ac:dyDescent="0.25">
      <c r="A75" s="43" t="s">
        <v>104</v>
      </c>
      <c r="B75" s="8">
        <f>(Sum_of_all_Call_Variable_Values+(Number_of_Configured_Call_variables*'BW Data'!E24))*Avg_Number_Dialog_Events_Per_OutCall*Percentage_of_Outgoing_Straight_Calls*Calls_Per_Second*kbps*Bandwidth_Confidence_Factor_v9</f>
        <v>12.266057142857145</v>
      </c>
      <c r="C75" s="6" t="s">
        <v>8</v>
      </c>
      <c r="D75" s="32">
        <f t="shared" si="0"/>
        <v>3.2206872984144675E-3</v>
      </c>
      <c r="F75" s="76"/>
      <c r="H75" s="76"/>
      <c r="I75" s="76"/>
    </row>
    <row r="76" spans="1:9" ht="12.75" customHeight="1" x14ac:dyDescent="0.25">
      <c r="A76" s="43" t="s">
        <v>105</v>
      </c>
      <c r="B76" s="8">
        <f>(Sum_of_all_Call_Variable_Values_v901+(Number_of_Configured_Call_variables*'BW Data'!E24))*Avg_Number_Dialog_Events_Per_ConfCall*Percentage_of_Consultative_Conference_Calls*Calls_Per_Second*kbps*Bandwidth_Confidence_Factor_v9</f>
        <v>22.998857142857148</v>
      </c>
      <c r="C76" s="6" t="s">
        <v>8</v>
      </c>
      <c r="D76" s="32">
        <f t="shared" si="0"/>
        <v>6.0387886845271266E-3</v>
      </c>
      <c r="F76" s="76"/>
      <c r="H76" s="76"/>
      <c r="I76" s="76"/>
    </row>
    <row r="77" spans="1:9" ht="12.75" customHeight="1" thickBot="1" x14ac:dyDescent="0.3">
      <c r="A77" s="43" t="s">
        <v>106</v>
      </c>
      <c r="B77" s="8">
        <f>(Sum_of_all_Call_Variable_Values+(Number_of_Configured_Call_variables*'BW Data'!E24))*Avg_Number_Dialog_Events_Per_XferCall*Percentage_of_Consultative_Transfer_Calls*Calls_Per_Second*kbps*Bandwidth_Confidence_Factor_v9</f>
        <v>6.1330285714285724</v>
      </c>
      <c r="C77" s="6" t="s">
        <v>8</v>
      </c>
      <c r="D77" s="32">
        <f t="shared" si="0"/>
        <v>1.6103436492072337E-3</v>
      </c>
      <c r="F77" s="76"/>
      <c r="H77" s="76"/>
      <c r="I77" s="76"/>
    </row>
    <row r="78" spans="1:9" ht="12.75" customHeight="1" thickBot="1" x14ac:dyDescent="0.3">
      <c r="A78" s="41" t="s">
        <v>63</v>
      </c>
      <c r="B78" s="39">
        <f>SUM(B65:B77)</f>
        <v>1895.3034285714286</v>
      </c>
      <c r="C78" s="40" t="s">
        <v>8</v>
      </c>
      <c r="D78" s="33">
        <f t="shared" si="0"/>
        <v>0.49764807125458566</v>
      </c>
      <c r="F78" s="76"/>
      <c r="H78" s="76"/>
      <c r="I78" s="76"/>
    </row>
    <row r="79" spans="1:9" ht="12.75" customHeight="1" thickBot="1" x14ac:dyDescent="0.3">
      <c r="A79" s="41" t="s">
        <v>64</v>
      </c>
      <c r="B79" s="39">
        <f>SUM(B60:B63)</f>
        <v>1913.2181714285712</v>
      </c>
      <c r="C79" s="40" t="s">
        <v>8</v>
      </c>
      <c r="D79" s="33">
        <f t="shared" si="0"/>
        <v>0.50235192874541423</v>
      </c>
      <c r="F79" s="76"/>
      <c r="H79" s="76"/>
      <c r="I79" s="76"/>
    </row>
    <row r="80" spans="1:9" s="18" customFormat="1" ht="15.9" customHeight="1" thickBot="1" x14ac:dyDescent="0.35">
      <c r="A80" s="50" t="s">
        <v>65</v>
      </c>
      <c r="B80" s="51">
        <f>SUM(B78:B79)</f>
        <v>3808.5216</v>
      </c>
      <c r="C80" s="52" t="s">
        <v>8</v>
      </c>
      <c r="D80" s="53">
        <f>SUM(D60:D77)</f>
        <v>0.99999999999999978</v>
      </c>
      <c r="F80" s="76"/>
      <c r="H80" s="77"/>
      <c r="I80" s="77"/>
    </row>
    <row r="81" spans="1:9" ht="12.75" customHeight="1" thickBot="1" x14ac:dyDescent="0.3">
      <c r="A81" s="41" t="s">
        <v>92</v>
      </c>
      <c r="B81" s="39">
        <f>IF(Number_of_Agents&gt;0,B78/Number_of_Agents,0)</f>
        <v>6.3176780952380955</v>
      </c>
      <c r="C81" s="40" t="s">
        <v>8</v>
      </c>
      <c r="D81" s="33"/>
      <c r="H81" s="76"/>
      <c r="I81" s="76"/>
    </row>
    <row r="82" spans="1:9" ht="12.75" customHeight="1" thickBot="1" x14ac:dyDescent="0.3">
      <c r="A82" s="41" t="s">
        <v>93</v>
      </c>
      <c r="B82" s="39">
        <f>IF(Number_of_Supervisors&gt;0,B79/Number_of_Supervisors,0)</f>
        <v>63.773939047619038</v>
      </c>
      <c r="C82" s="40" t="s">
        <v>8</v>
      </c>
      <c r="D82" s="33"/>
      <c r="H82" s="76"/>
      <c r="I82" s="76"/>
    </row>
    <row r="83" spans="1:9" ht="12.75" customHeight="1" x14ac:dyDescent="0.25"/>
    <row r="84" spans="1:9" ht="12.75" customHeight="1" x14ac:dyDescent="0.25"/>
    <row r="85" spans="1:9" ht="12.75" customHeight="1" x14ac:dyDescent="0.25"/>
    <row r="86" spans="1:9" ht="82.5" customHeight="1" x14ac:dyDescent="0.25">
      <c r="A86" s="170" t="s">
        <v>138</v>
      </c>
      <c r="B86" s="170"/>
      <c r="C86" s="170"/>
      <c r="D86" s="170"/>
    </row>
    <row r="87" spans="1:9" ht="12.75" customHeight="1" x14ac:dyDescent="0.25">
      <c r="A87" s="170"/>
      <c r="B87" s="170"/>
      <c r="C87" s="170"/>
      <c r="D87" s="170"/>
    </row>
  </sheetData>
  <mergeCells count="17">
    <mergeCell ref="A58:D58"/>
    <mergeCell ref="A8:D8"/>
    <mergeCell ref="A13:D13"/>
    <mergeCell ref="A18:D18"/>
    <mergeCell ref="D19:D20"/>
    <mergeCell ref="D21:D22"/>
    <mergeCell ref="A29:D29"/>
    <mergeCell ref="A33:D33"/>
    <mergeCell ref="A36:D36"/>
    <mergeCell ref="A40:D40"/>
    <mergeCell ref="A44:D44"/>
    <mergeCell ref="A57:D57"/>
    <mergeCell ref="A64:D64"/>
    <mergeCell ref="A86:B86"/>
    <mergeCell ref="C86:D86"/>
    <mergeCell ref="A87:B87"/>
    <mergeCell ref="C87:D87"/>
  </mergeCells>
  <conditionalFormatting sqref="B25">
    <cfRule type="cellIs" dxfId="1" priority="1" stopIfTrue="1" operator="equal">
      <formula>1</formula>
    </cfRule>
    <cfRule type="cellIs" dxfId="0" priority="2" stopIfTrue="1" operator="notEqual">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27" workbookViewId="0">
      <selection activeCell="A52" sqref="A52"/>
    </sheetView>
  </sheetViews>
  <sheetFormatPr defaultRowHeight="13.2" x14ac:dyDescent="0.25"/>
  <cols>
    <col min="1" max="1" width="58.109375" customWidth="1"/>
    <col min="2" max="4" width="18.6640625" hidden="1" customWidth="1"/>
    <col min="5" max="6" width="18.6640625" customWidth="1"/>
  </cols>
  <sheetData>
    <row r="1" spans="1:7" ht="13.8" thickBot="1" x14ac:dyDescent="0.3">
      <c r="A1" s="1"/>
    </row>
    <row r="2" spans="1:7" x14ac:dyDescent="0.25">
      <c r="A2" s="194" t="s">
        <v>88</v>
      </c>
      <c r="B2" s="121"/>
      <c r="C2" s="121"/>
      <c r="D2" s="121"/>
      <c r="E2" s="121"/>
      <c r="F2" s="121"/>
      <c r="G2" s="122"/>
    </row>
    <row r="3" spans="1:7" ht="26.4" x14ac:dyDescent="0.25">
      <c r="A3" s="195"/>
      <c r="B3" s="75" t="s">
        <v>139</v>
      </c>
      <c r="C3" s="75" t="s">
        <v>140</v>
      </c>
      <c r="D3" s="75" t="s">
        <v>141</v>
      </c>
      <c r="E3" s="75" t="s">
        <v>160</v>
      </c>
      <c r="F3" s="75" t="s">
        <v>161</v>
      </c>
      <c r="G3" s="123" t="s">
        <v>12</v>
      </c>
    </row>
    <row r="4" spans="1:7" x14ac:dyDescent="0.25">
      <c r="A4" s="124" t="s">
        <v>117</v>
      </c>
      <c r="B4" s="120"/>
      <c r="C4" s="141"/>
      <c r="D4" s="141"/>
      <c r="E4" s="141"/>
      <c r="F4" s="141"/>
      <c r="G4" s="125"/>
    </row>
    <row r="5" spans="1:7" x14ac:dyDescent="0.25">
      <c r="A5" s="126" t="s">
        <v>118</v>
      </c>
      <c r="B5" s="74">
        <f>2.8 *1024 * 1024</f>
        <v>2936012.7999999998</v>
      </c>
      <c r="C5" s="158"/>
      <c r="D5" s="149">
        <f>1680+1380</f>
        <v>3060</v>
      </c>
      <c r="E5" s="168">
        <v>2044613</v>
      </c>
      <c r="F5" s="149">
        <f>1680+1380</f>
        <v>3060</v>
      </c>
      <c r="G5" s="127" t="s">
        <v>136</v>
      </c>
    </row>
    <row r="6" spans="1:7" x14ac:dyDescent="0.25">
      <c r="A6" s="128" t="s">
        <v>119</v>
      </c>
      <c r="B6" s="74">
        <f>0.8 *1024 * 1024</f>
        <v>838860.80000000005</v>
      </c>
      <c r="C6" s="158"/>
      <c r="D6" s="149" t="s">
        <v>149</v>
      </c>
      <c r="E6" s="168">
        <v>138246</v>
      </c>
      <c r="F6" s="149" t="s">
        <v>149</v>
      </c>
      <c r="G6" s="127" t="s">
        <v>136</v>
      </c>
    </row>
    <row r="7" spans="1:7" x14ac:dyDescent="0.25">
      <c r="A7" s="126" t="s">
        <v>120</v>
      </c>
      <c r="B7" s="74">
        <f>5.2 *1024 * 1024</f>
        <v>5452595.2000000002</v>
      </c>
      <c r="C7" s="158"/>
      <c r="D7" s="142">
        <f>1338+802</f>
        <v>2140</v>
      </c>
      <c r="E7" s="169">
        <v>2579636</v>
      </c>
      <c r="F7" s="142">
        <f>1338+802</f>
        <v>2140</v>
      </c>
      <c r="G7" s="127" t="s">
        <v>136</v>
      </c>
    </row>
    <row r="8" spans="1:7" x14ac:dyDescent="0.25">
      <c r="A8" s="128" t="s">
        <v>121</v>
      </c>
      <c r="B8" s="74">
        <f>2.8 *1024 * 1024</f>
        <v>2936012.7999999998</v>
      </c>
      <c r="C8" s="158"/>
      <c r="D8" s="149" t="s">
        <v>149</v>
      </c>
      <c r="E8" s="168">
        <v>333062</v>
      </c>
      <c r="F8" s="149" t="s">
        <v>149</v>
      </c>
      <c r="G8" s="127" t="s">
        <v>136</v>
      </c>
    </row>
    <row r="9" spans="1:7" x14ac:dyDescent="0.25">
      <c r="A9" s="198" t="s">
        <v>87</v>
      </c>
      <c r="B9" s="199"/>
      <c r="C9" s="159"/>
      <c r="D9" s="143"/>
      <c r="E9" s="143"/>
      <c r="F9" s="143"/>
      <c r="G9" s="125"/>
    </row>
    <row r="10" spans="1:7" x14ac:dyDescent="0.25">
      <c r="A10" s="129" t="s">
        <v>137</v>
      </c>
      <c r="B10" s="74">
        <v>1275</v>
      </c>
      <c r="C10" s="158"/>
      <c r="D10" s="149" t="s">
        <v>149</v>
      </c>
      <c r="E10" s="149">
        <v>3016</v>
      </c>
      <c r="F10" s="149" t="s">
        <v>149</v>
      </c>
      <c r="G10" s="127" t="s">
        <v>136</v>
      </c>
    </row>
    <row r="11" spans="1:7" x14ac:dyDescent="0.25">
      <c r="A11" s="128" t="s">
        <v>89</v>
      </c>
      <c r="B11" s="5">
        <v>790</v>
      </c>
      <c r="C11" s="158"/>
      <c r="D11" s="142">
        <v>737</v>
      </c>
      <c r="E11" s="142">
        <v>772.4</v>
      </c>
      <c r="F11" s="142">
        <v>737</v>
      </c>
      <c r="G11" s="127" t="s">
        <v>136</v>
      </c>
    </row>
    <row r="12" spans="1:7" x14ac:dyDescent="0.25">
      <c r="A12" s="196" t="s">
        <v>15</v>
      </c>
      <c r="B12" s="197"/>
      <c r="C12" s="160"/>
      <c r="D12" s="144"/>
      <c r="E12" s="144"/>
      <c r="F12" s="144"/>
      <c r="G12" s="125"/>
    </row>
    <row r="13" spans="1:7" x14ac:dyDescent="0.25">
      <c r="A13" s="130" t="s">
        <v>16</v>
      </c>
      <c r="B13" s="5">
        <v>25020</v>
      </c>
      <c r="C13" s="158"/>
      <c r="D13" s="142">
        <v>3259</v>
      </c>
      <c r="E13" s="142">
        <v>24830</v>
      </c>
      <c r="F13" s="142">
        <v>3259</v>
      </c>
      <c r="G13" s="127" t="s">
        <v>136</v>
      </c>
    </row>
    <row r="14" spans="1:7" x14ac:dyDescent="0.25">
      <c r="A14" s="130" t="s">
        <v>17</v>
      </c>
      <c r="B14" s="5">
        <v>38785</v>
      </c>
      <c r="C14" s="158"/>
      <c r="D14" s="142">
        <v>3387</v>
      </c>
      <c r="E14" s="142">
        <v>35301</v>
      </c>
      <c r="F14" s="142">
        <v>3387</v>
      </c>
      <c r="G14" s="127" t="s">
        <v>136</v>
      </c>
    </row>
    <row r="15" spans="1:7" x14ac:dyDescent="0.25">
      <c r="A15" s="130" t="s">
        <v>18</v>
      </c>
      <c r="B15" s="5">
        <v>64177</v>
      </c>
      <c r="C15" s="158"/>
      <c r="D15" s="142">
        <v>5606</v>
      </c>
      <c r="E15" s="142">
        <v>64003</v>
      </c>
      <c r="F15" s="142">
        <v>5606</v>
      </c>
      <c r="G15" s="127" t="s">
        <v>136</v>
      </c>
    </row>
    <row r="16" spans="1:7" x14ac:dyDescent="0.25">
      <c r="A16" s="130" t="s">
        <v>19</v>
      </c>
      <c r="B16" s="5">
        <v>79757</v>
      </c>
      <c r="C16" s="158"/>
      <c r="D16" s="142">
        <v>6236</v>
      </c>
      <c r="E16" s="142">
        <v>98973</v>
      </c>
      <c r="F16" s="142">
        <v>6236</v>
      </c>
      <c r="G16" s="127" t="s">
        <v>136</v>
      </c>
    </row>
    <row r="17" spans="1:7" x14ac:dyDescent="0.25">
      <c r="A17" s="128" t="s">
        <v>142</v>
      </c>
      <c r="B17" s="5"/>
      <c r="C17" s="158"/>
      <c r="D17" s="142">
        <v>6601</v>
      </c>
      <c r="E17" s="142">
        <v>89013</v>
      </c>
      <c r="F17" s="142">
        <v>6601</v>
      </c>
      <c r="G17" s="127" t="s">
        <v>136</v>
      </c>
    </row>
    <row r="18" spans="1:7" x14ac:dyDescent="0.25">
      <c r="A18" s="128" t="s">
        <v>90</v>
      </c>
      <c r="B18" s="5">
        <v>17213</v>
      </c>
      <c r="C18" s="158"/>
      <c r="D18" s="142">
        <v>455</v>
      </c>
      <c r="E18" s="142">
        <v>45753</v>
      </c>
      <c r="F18" s="142">
        <v>455</v>
      </c>
      <c r="G18" s="127" t="s">
        <v>136</v>
      </c>
    </row>
    <row r="19" spans="1:7" x14ac:dyDescent="0.25">
      <c r="A19" s="196" t="s">
        <v>22</v>
      </c>
      <c r="B19" s="197"/>
      <c r="C19" s="160"/>
      <c r="D19" s="144"/>
      <c r="E19" s="144"/>
      <c r="F19" s="144"/>
      <c r="G19" s="125"/>
    </row>
    <row r="20" spans="1:7" hidden="1" x14ac:dyDescent="0.25">
      <c r="A20" s="130" t="s">
        <v>0</v>
      </c>
      <c r="B20" s="5"/>
      <c r="C20" s="161"/>
      <c r="D20" s="145"/>
      <c r="E20" s="145"/>
      <c r="F20" s="145"/>
      <c r="G20" s="131"/>
    </row>
    <row r="21" spans="1:7" x14ac:dyDescent="0.25">
      <c r="A21" s="130" t="s">
        <v>43</v>
      </c>
      <c r="B21" s="5">
        <v>185</v>
      </c>
      <c r="C21" s="158"/>
      <c r="D21" s="149" t="s">
        <v>149</v>
      </c>
      <c r="E21" s="149">
        <v>122</v>
      </c>
      <c r="F21" s="149" t="s">
        <v>149</v>
      </c>
      <c r="G21" s="127" t="s">
        <v>136</v>
      </c>
    </row>
    <row r="22" spans="1:7" x14ac:dyDescent="0.25">
      <c r="A22" s="196" t="s">
        <v>23</v>
      </c>
      <c r="B22" s="197"/>
      <c r="C22" s="159"/>
      <c r="D22" s="143"/>
      <c r="E22" s="143"/>
      <c r="F22" s="143"/>
      <c r="G22" s="131"/>
    </row>
    <row r="23" spans="1:7" hidden="1" x14ac:dyDescent="0.25">
      <c r="A23" s="130" t="s">
        <v>0</v>
      </c>
      <c r="B23" s="5"/>
      <c r="C23" s="161"/>
      <c r="D23" s="145"/>
      <c r="E23" s="145"/>
      <c r="F23" s="145"/>
      <c r="G23" s="131"/>
    </row>
    <row r="24" spans="1:7" x14ac:dyDescent="0.25">
      <c r="A24" s="130" t="s">
        <v>43</v>
      </c>
      <c r="B24" s="5">
        <v>0</v>
      </c>
      <c r="C24" s="161"/>
      <c r="D24" s="145"/>
      <c r="E24" s="148">
        <v>122</v>
      </c>
      <c r="F24" s="149" t="s">
        <v>149</v>
      </c>
      <c r="G24" s="148" t="s">
        <v>136</v>
      </c>
    </row>
    <row r="25" spans="1:7" x14ac:dyDescent="0.25">
      <c r="A25" s="196" t="s">
        <v>112</v>
      </c>
      <c r="B25" s="197"/>
      <c r="C25" s="160"/>
      <c r="D25" s="144"/>
      <c r="E25" s="144"/>
      <c r="F25" s="144"/>
      <c r="G25" s="125"/>
    </row>
    <row r="26" spans="1:7" x14ac:dyDescent="0.25">
      <c r="A26" s="128" t="s">
        <v>85</v>
      </c>
      <c r="B26" s="5">
        <v>44642</v>
      </c>
      <c r="C26" s="158"/>
      <c r="D26" s="142">
        <v>3038</v>
      </c>
      <c r="E26" s="142">
        <v>59276</v>
      </c>
      <c r="F26" s="142">
        <v>3038</v>
      </c>
      <c r="G26" s="127" t="s">
        <v>136</v>
      </c>
    </row>
    <row r="27" spans="1:7" x14ac:dyDescent="0.25">
      <c r="A27" s="128" t="s">
        <v>86</v>
      </c>
      <c r="B27" s="5">
        <v>1797</v>
      </c>
      <c r="C27" s="158"/>
      <c r="D27" s="142">
        <v>588</v>
      </c>
      <c r="E27" s="142">
        <v>4948</v>
      </c>
      <c r="F27" s="142">
        <v>588</v>
      </c>
      <c r="G27" s="127" t="s">
        <v>136</v>
      </c>
    </row>
    <row r="28" spans="1:7" x14ac:dyDescent="0.25">
      <c r="A28" s="147" t="s">
        <v>143</v>
      </c>
      <c r="B28" s="5"/>
      <c r="C28" s="162"/>
      <c r="D28" s="5">
        <v>5622</v>
      </c>
      <c r="E28" s="163">
        <v>68767</v>
      </c>
      <c r="F28" s="5">
        <v>5622</v>
      </c>
      <c r="G28" s="157" t="s">
        <v>136</v>
      </c>
    </row>
    <row r="29" spans="1:7" x14ac:dyDescent="0.25">
      <c r="A29" s="147" t="s">
        <v>144</v>
      </c>
      <c r="B29" s="5"/>
      <c r="C29" s="162"/>
      <c r="D29" s="5">
        <v>1356</v>
      </c>
      <c r="E29" s="163">
        <v>13127</v>
      </c>
      <c r="F29" s="5">
        <v>1356</v>
      </c>
      <c r="G29" s="157" t="s">
        <v>136</v>
      </c>
    </row>
    <row r="30" spans="1:7" x14ac:dyDescent="0.25">
      <c r="A30" s="192" t="s">
        <v>61</v>
      </c>
      <c r="B30" s="193"/>
      <c r="C30" s="146"/>
      <c r="D30" s="146"/>
      <c r="E30" s="146"/>
      <c r="F30" s="146"/>
      <c r="G30" s="125"/>
    </row>
    <row r="31" spans="1:7" x14ac:dyDescent="0.25">
      <c r="A31" s="132" t="s">
        <v>62</v>
      </c>
      <c r="B31" s="5">
        <v>1.3</v>
      </c>
      <c r="C31" s="142">
        <v>1.3</v>
      </c>
      <c r="D31" s="142">
        <v>1.3</v>
      </c>
      <c r="E31" s="142">
        <v>1.3</v>
      </c>
      <c r="F31" s="142">
        <v>1.3</v>
      </c>
      <c r="G31" s="127"/>
    </row>
    <row r="32" spans="1:7" x14ac:dyDescent="0.25">
      <c r="A32" s="192" t="s">
        <v>97</v>
      </c>
      <c r="B32" s="193"/>
      <c r="C32" s="146"/>
      <c r="D32" s="146"/>
      <c r="E32" s="146"/>
      <c r="F32" s="146"/>
      <c r="G32" s="125"/>
    </row>
    <row r="33" spans="1:7" x14ac:dyDescent="0.25">
      <c r="A33" s="133" t="s">
        <v>94</v>
      </c>
      <c r="B33" s="5">
        <v>7</v>
      </c>
      <c r="C33" s="5">
        <v>7</v>
      </c>
      <c r="D33" s="5">
        <v>7</v>
      </c>
      <c r="E33" s="5">
        <v>7</v>
      </c>
      <c r="F33" s="5">
        <v>7</v>
      </c>
      <c r="G33" s="134"/>
    </row>
    <row r="34" spans="1:7" x14ac:dyDescent="0.25">
      <c r="A34" s="133" t="s">
        <v>95</v>
      </c>
      <c r="B34" s="5">
        <v>8</v>
      </c>
      <c r="C34" s="5">
        <v>8</v>
      </c>
      <c r="D34" s="5">
        <v>8</v>
      </c>
      <c r="E34" s="5">
        <v>8</v>
      </c>
      <c r="F34" s="5">
        <v>8</v>
      </c>
      <c r="G34" s="134"/>
    </row>
    <row r="35" spans="1:7" x14ac:dyDescent="0.25">
      <c r="A35" s="133" t="s">
        <v>96</v>
      </c>
      <c r="B35" s="5">
        <v>10</v>
      </c>
      <c r="C35" s="5">
        <v>10</v>
      </c>
      <c r="D35" s="5">
        <v>10</v>
      </c>
      <c r="E35" s="5">
        <v>10</v>
      </c>
      <c r="F35" s="5">
        <v>10</v>
      </c>
      <c r="G35" s="134"/>
    </row>
    <row r="36" spans="1:7" x14ac:dyDescent="0.25">
      <c r="A36" s="133" t="s">
        <v>98</v>
      </c>
      <c r="B36" s="5">
        <v>3</v>
      </c>
      <c r="C36" s="5">
        <v>3</v>
      </c>
      <c r="D36" s="148" t="s">
        <v>149</v>
      </c>
      <c r="E36" s="148" t="s">
        <v>149</v>
      </c>
      <c r="F36" s="148" t="s">
        <v>149</v>
      </c>
      <c r="G36" s="134"/>
    </row>
    <row r="37" spans="1:7" x14ac:dyDescent="0.25">
      <c r="A37" s="133" t="s">
        <v>99</v>
      </c>
      <c r="B37" s="5">
        <v>15</v>
      </c>
      <c r="C37" s="5">
        <v>15</v>
      </c>
      <c r="D37" s="148" t="s">
        <v>149</v>
      </c>
      <c r="E37" s="148" t="s">
        <v>149</v>
      </c>
      <c r="F37" s="148" t="s">
        <v>149</v>
      </c>
      <c r="G37" s="134"/>
    </row>
    <row r="38" spans="1:7" x14ac:dyDescent="0.25">
      <c r="A38" s="133" t="s">
        <v>100</v>
      </c>
      <c r="B38" s="5">
        <v>8</v>
      </c>
      <c r="C38" s="5">
        <v>8</v>
      </c>
      <c r="D38" s="148" t="s">
        <v>149</v>
      </c>
      <c r="E38" s="148" t="s">
        <v>149</v>
      </c>
      <c r="F38" s="148" t="s">
        <v>149</v>
      </c>
      <c r="G38" s="134"/>
    </row>
    <row r="39" spans="1:7" x14ac:dyDescent="0.25">
      <c r="A39" s="133" t="s">
        <v>101</v>
      </c>
      <c r="B39" s="5">
        <v>12</v>
      </c>
      <c r="C39" s="5">
        <v>12</v>
      </c>
      <c r="D39" s="148" t="s">
        <v>149</v>
      </c>
      <c r="E39" s="148" t="s">
        <v>149</v>
      </c>
      <c r="F39" s="148" t="s">
        <v>149</v>
      </c>
      <c r="G39" s="134"/>
    </row>
    <row r="40" spans="1:7" x14ac:dyDescent="0.25">
      <c r="A40" s="154" t="s">
        <v>102</v>
      </c>
      <c r="B40" s="155">
        <v>10</v>
      </c>
      <c r="C40" s="155">
        <v>10</v>
      </c>
      <c r="D40" s="155">
        <v>10</v>
      </c>
      <c r="E40" s="155">
        <v>10</v>
      </c>
      <c r="F40" s="155">
        <v>10</v>
      </c>
      <c r="G40" s="156"/>
    </row>
    <row r="41" spans="1:7" ht="13.8" thickBot="1" x14ac:dyDescent="0.3">
      <c r="A41" s="135" t="s">
        <v>155</v>
      </c>
      <c r="B41" s="136"/>
      <c r="C41" s="136"/>
      <c r="D41" s="136">
        <v>14</v>
      </c>
      <c r="E41" s="136">
        <v>14</v>
      </c>
      <c r="F41" s="136">
        <v>14</v>
      </c>
      <c r="G41" s="137"/>
    </row>
    <row r="42" spans="1:7" x14ac:dyDescent="0.25">
      <c r="A42" s="45"/>
    </row>
    <row r="43" spans="1:7" ht="91.5" customHeight="1" x14ac:dyDescent="0.25">
      <c r="A43" s="170" t="s">
        <v>138</v>
      </c>
      <c r="B43" s="170"/>
      <c r="C43" s="139"/>
      <c r="D43" s="139"/>
      <c r="E43" s="153"/>
      <c r="F43" s="153"/>
    </row>
  </sheetData>
  <mergeCells count="9">
    <mergeCell ref="A32:B32"/>
    <mergeCell ref="A43:B43"/>
    <mergeCell ref="A2:A3"/>
    <mergeCell ref="A25:B25"/>
    <mergeCell ref="A30:B30"/>
    <mergeCell ref="A9:B9"/>
    <mergeCell ref="A12:B12"/>
    <mergeCell ref="A19:B19"/>
    <mergeCell ref="A22:B22"/>
  </mergeCells>
  <phoneticPr fontId="3" type="noConversion"/>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66</vt:i4>
      </vt:variant>
    </vt:vector>
  </HeadingPairs>
  <TitlesOfParts>
    <vt:vector size="69" baseType="lpstr">
      <vt:lpstr>Instructions</vt:lpstr>
      <vt:lpstr>Finesse 10.0</vt:lpstr>
      <vt:lpstr>BW Data</vt:lpstr>
      <vt:lpstr>'Finesse 10.0'!Agent_Call_Wrap_Up_Time</vt:lpstr>
      <vt:lpstr>'Finesse 10.0'!Agent_Call_Wrap_Up_Time_v901</vt:lpstr>
      <vt:lpstr>'Finesse 10.0'!Agent_Statistics_Update_Interval_v801</vt:lpstr>
      <vt:lpstr>'Finesse 10.0'!Average_Call_Duration</vt:lpstr>
      <vt:lpstr>'Finesse 10.0'!Average_Call_Duration_v901</vt:lpstr>
      <vt:lpstr>'Finesse 10.0'!Average_number_of_agents_per_Team</vt:lpstr>
      <vt:lpstr>'Finesse 10.0'!Average_number_of_agents_per_team_v901</vt:lpstr>
      <vt:lpstr>'Finesse 10.0'!Average_number_of_Skill_Groups_per_Agent_v901</vt:lpstr>
      <vt:lpstr>'Finesse 10.0'!Average_number_of_Skill_Groups_per_Supervisor</vt:lpstr>
      <vt:lpstr>Avg_Agent_State_Changes_Per_Call_NoWrap</vt:lpstr>
      <vt:lpstr>Avg_Agent_State_Changes_Per_Call_NoWrap_v91</vt:lpstr>
      <vt:lpstr>Avg_Agent_State_Changes_Per_Call_Wrap</vt:lpstr>
      <vt:lpstr>Avg_Agent_State_Changes_Per_Call_Wrap_v91</vt:lpstr>
      <vt:lpstr>Avg_Number_Dialog_Events_Per_ConfCall</vt:lpstr>
      <vt:lpstr>Avg_Number_Dialog_Events_Per_IncomingCall</vt:lpstr>
      <vt:lpstr>Avg_Number_Dialog_Events_Per_OutCall</vt:lpstr>
      <vt:lpstr>Avg_Number_Dialog_Events_Per_XferCall</vt:lpstr>
      <vt:lpstr>Bandwidth_Confidence_Factor_v9</vt:lpstr>
      <vt:lpstr>Bandwidth_Confidence_Factor_v91</vt:lpstr>
      <vt:lpstr>'Finesse 10.0'!BHCA</vt:lpstr>
      <vt:lpstr>'Finesse 10.0'!BHCA_v901</vt:lpstr>
      <vt:lpstr>Bytes_Per_Call_Variable_Value</vt:lpstr>
      <vt:lpstr>'Finesse 10.0'!Calls_Per_Second</vt:lpstr>
      <vt:lpstr>'Finesse 10.0'!Calls_Per_Second_v901</vt:lpstr>
      <vt:lpstr>'Finesse 10.0'!Max_Login_Time_All_Agents</vt:lpstr>
      <vt:lpstr>'Finesse 10.0'!Max_Login_Time_All_Users</vt:lpstr>
      <vt:lpstr>'Finesse 10.0'!Maximum_Login_Time_for_all_users</vt:lpstr>
      <vt:lpstr>'Finesse 10.0'!Number_of_Agent_Statistics_v801</vt:lpstr>
      <vt:lpstr>'Finesse 10.0'!Number_of_Agents</vt:lpstr>
      <vt:lpstr>'Finesse 10.0'!Number_of_All_Agents_Monitors_v801</vt:lpstr>
      <vt:lpstr>Number_of_Call_Variables</vt:lpstr>
      <vt:lpstr>Number_of_Call_Variables_v91</vt:lpstr>
      <vt:lpstr>Number_of_Configured_Call_variables</vt:lpstr>
      <vt:lpstr>'Finesse 10.0'!Number_of_Configured_ECC_variables</vt:lpstr>
      <vt:lpstr>'Finesse 10.0'!Number_of_Configured_ECC_variables_v901</vt:lpstr>
      <vt:lpstr>'Finesse 10.0'!Number_of_Skill_Group_Statistics_v801</vt:lpstr>
      <vt:lpstr>'Finesse 10.0'!Number_of_Skill_Groups_per_Agent_v801</vt:lpstr>
      <vt:lpstr>'Finesse 10.0'!Number_of_Skill_Groups_per_Supervisor_v901</vt:lpstr>
      <vt:lpstr>Number_of_Skill_Groups_PG</vt:lpstr>
      <vt:lpstr>'Finesse 10.0'!Number_of_Supervisors</vt:lpstr>
      <vt:lpstr>Number_of_Supervisors_v10</vt:lpstr>
      <vt:lpstr>'Finesse 10.0'!Number_of_Supervisors_v901</vt:lpstr>
      <vt:lpstr>'Finesse 10.0'!Percentage_Calls_Silently_Monitored</vt:lpstr>
      <vt:lpstr>Percentage_of_BargedCalls</vt:lpstr>
      <vt:lpstr>'Finesse 10.0'!Percentage_of_Calls_that_are_silently_monitored</vt:lpstr>
      <vt:lpstr>'Finesse 10.0'!Percentage_of_Consultative_Conference_Calls</vt:lpstr>
      <vt:lpstr>'Finesse 10.0'!Percentage_of_Consultative_Conference_Calls_v901</vt:lpstr>
      <vt:lpstr>'Finesse 10.0'!Percentage_of_Consultative_Transfer_Calls</vt:lpstr>
      <vt:lpstr>'Finesse 10.0'!Percentage_of_Consultative_Transfer_Calls_v901</vt:lpstr>
      <vt:lpstr>'Finesse 10.0'!Percentage_of_Incoming_Straight_Calls</vt:lpstr>
      <vt:lpstr>'Finesse 10.0'!Percentage_of_Incoming_Straight_Calls_v901</vt:lpstr>
      <vt:lpstr>Percentage_of_InterceptedCalls</vt:lpstr>
      <vt:lpstr>'Finesse 10.0'!Percentage_of_Outgoing_Straight_Calls</vt:lpstr>
      <vt:lpstr>'Finesse 10.0'!Percentage_of_Outgoing_Straight_Calls_v901</vt:lpstr>
      <vt:lpstr>'Finesse 10.0'!Percentage_of_Single_Step_Transfer_Calls_v801</vt:lpstr>
      <vt:lpstr>Percentage_of_SingleStep_Transfer_Calls</vt:lpstr>
      <vt:lpstr>Skill_Group_Refresh_Rate</vt:lpstr>
      <vt:lpstr>Skill_Group_Refresh_Rate_v91</vt:lpstr>
      <vt:lpstr>'Finesse 10.0'!Skill_Group_Update_Interval_v801</vt:lpstr>
      <vt:lpstr>'Finesse 10.0'!Sum_of_all_Call_Variable_Values</vt:lpstr>
      <vt:lpstr>'Finesse 10.0'!Sum_of_all_Call_Variable_Values_v901</vt:lpstr>
      <vt:lpstr>'Finesse 10.0'!Sum_of_all_ECC_Variable_Names</vt:lpstr>
      <vt:lpstr>'Finesse 10.0'!Sum_of_all_ECC_Variable_Names_v901</vt:lpstr>
      <vt:lpstr>'Finesse 10.0'!Sum_of_all_ECC_Variable_Values</vt:lpstr>
      <vt:lpstr>'Finesse 10.0'!Sum_of_all_ECC_Variable_Values_v901</vt:lpstr>
      <vt:lpstr>'Finesse 10.0'!Total</vt:lpstr>
    </vt:vector>
  </TitlesOfParts>
  <Company>Cisco Systems,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elalo</dc:creator>
  <cp:lastModifiedBy>Ted Phipps (tephipps)</cp:lastModifiedBy>
  <cp:lastPrinted>2005-06-13T18:47:50Z</cp:lastPrinted>
  <dcterms:created xsi:type="dcterms:W3CDTF">2005-06-07T14:17:23Z</dcterms:created>
  <dcterms:modified xsi:type="dcterms:W3CDTF">2014-01-03T18:53:58Z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1519298757</vt:i4>
  </property>
  <property fmtid="{D5CDD505-2E9C-101B-9397-08002B2CF9AE}" pid="4" name="_EmailSubject">
    <vt:lpwstr>CTIOS Bandwidth Calculator</vt:lpwstr>
  </property>
  <property fmtid="{D5CDD505-2E9C-101B-9397-08002B2CF9AE}" pid="5" name="_AuthorEmail">
    <vt:lpwstr>afoltan@cisco.com</vt:lpwstr>
  </property>
  <property fmtid="{D5CDD505-2E9C-101B-9397-08002B2CF9AE}" pid="6" name="_AuthorEmailDisplayName">
    <vt:lpwstr>Andrew Foltan (afoltan)</vt:lpwstr>
  </property>
  <property fmtid="{D5CDD505-2E9C-101B-9397-08002B2CF9AE}" pid="7" name="_ReviewingToolsShownOnce">
    <vt:lpwstr/>
  </property>
</Properties>
</file>